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12" activeTab="0"/>
  </bookViews>
  <sheets>
    <sheet name="Récapitulatif" sheetId="1" r:id="rId1"/>
    <sheet name="Rapprochement bancaire" sheetId="2" r:id="rId2"/>
    <sheet name="Projet 2035A" sheetId="3" r:id="rId3"/>
    <sheet name="Contrôle TVA BNC" sheetId="4" r:id="rId4"/>
    <sheet name="Tableau OGBNC04" sheetId="5" r:id="rId5"/>
  </sheets>
  <definedNames>
    <definedName name="_xlnm.Print_Titles" localSheetId="0">'Récapitulatif'!$A:$A</definedName>
    <definedName name="rec">'Récapitulatif'!$C$4</definedName>
    <definedName name="_xlnm.Print_Area" localSheetId="3">'Contrôle TVA BNC'!$A$1:$F$39</definedName>
    <definedName name="_xlnm.Print_Area" localSheetId="2">'Projet 2035A'!$A$1:$L$40</definedName>
    <definedName name="_xlnm.Print_Area" localSheetId="0">'Récapitulatif'!$A$2:$AX$47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5" authorId="0">
      <text>
        <r>
          <rPr>
            <sz val="10"/>
            <rFont val="Arial"/>
            <family val="2"/>
          </rPr>
          <t>Soldes à saisir, identiques aux soldes comptables du 31/12/N-1</t>
        </r>
      </text>
    </comment>
    <comment ref="D25" authorId="0">
      <text>
        <r>
          <rPr>
            <sz val="10"/>
            <rFont val="Arial"/>
            <family val="2"/>
          </rPr>
          <t>Soldes à saisir, identiques aux soldes comptables du 31/12/N-1</t>
        </r>
      </text>
    </comment>
    <comment ref="E25" authorId="0">
      <text>
        <r>
          <rPr>
            <sz val="10"/>
            <rFont val="Arial"/>
            <family val="2"/>
          </rPr>
          <t>Soldes à saisir, identiques aux soldes comptables du 31/12/N-1</t>
        </r>
      </text>
    </comment>
    <comment ref="I25" authorId="0">
      <text>
        <r>
          <rPr>
            <sz val="10"/>
            <rFont val="Arial"/>
            <family val="2"/>
          </rPr>
          <t>Le solde du compte virements internes doit être égal a zéro.
colonne7=colonne35</t>
        </r>
      </text>
    </comment>
    <comment ref="AE45" authorId="0">
      <text>
        <r>
          <rPr>
            <sz val="10"/>
            <rFont val="Arial"/>
            <family val="2"/>
          </rPr>
          <t>travaux, fournitures et services extérieurs</t>
        </r>
      </text>
    </comment>
    <comment ref="AI45" authorId="0">
      <text>
        <r>
          <rPr>
            <sz val="10"/>
            <rFont val="Arial"/>
            <family val="2"/>
          </rPr>
          <t>transports et déplacements</t>
        </r>
      </text>
    </comment>
    <comment ref="AK45" authorId="0">
      <text>
        <r>
          <rPr>
            <sz val="9"/>
            <color indexed="8"/>
            <rFont val="Tahoma"/>
            <family val="2"/>
          </rPr>
          <t>charges sociales personnelles</t>
        </r>
      </text>
    </comment>
    <comment ref="AP45" authorId="0">
      <text>
        <r>
          <rPr>
            <sz val="10"/>
            <rFont val="Arial"/>
            <family val="2"/>
          </rPr>
          <t>frais divers de gestion</t>
        </r>
      </text>
    </comment>
    <comment ref="AV25" authorId="0">
      <text>
        <r>
          <rPr>
            <sz val="10"/>
            <rFont val="Arial"/>
            <family val="2"/>
          </rPr>
          <t>Le solde du compte virements internes doit être égal a zéro.
Colonne7=colonne35</t>
        </r>
      </text>
    </comment>
  </commentList>
</comments>
</file>

<file path=xl/sharedStrings.xml><?xml version="1.0" encoding="utf-8"?>
<sst xmlns="http://schemas.openxmlformats.org/spreadsheetml/2006/main" count="389" uniqueCount="314">
  <si>
    <t>Votre NOM :</t>
  </si>
  <si>
    <t>n° adhérent :</t>
  </si>
  <si>
    <t>Recettes</t>
  </si>
  <si>
    <t>Dépenses</t>
  </si>
  <si>
    <t xml:space="preserve">Trésorerie </t>
  </si>
  <si>
    <t>Dont TVA</t>
  </si>
  <si>
    <t>Gains</t>
  </si>
  <si>
    <t>Virements</t>
  </si>
  <si>
    <t>Apports perso</t>
  </si>
  <si>
    <t xml:space="preserve">Dont TVA </t>
  </si>
  <si>
    <t>Débours</t>
  </si>
  <si>
    <t>Honoraires</t>
  </si>
  <si>
    <t>Frais de personnel</t>
  </si>
  <si>
    <t>TVA</t>
  </si>
  <si>
    <t>Contribution</t>
  </si>
  <si>
    <t>Impôts</t>
  </si>
  <si>
    <t>CSG</t>
  </si>
  <si>
    <t>Loyers et</t>
  </si>
  <si>
    <t>Location de</t>
  </si>
  <si>
    <t>Travaux, fournitures et services extérieurs</t>
  </si>
  <si>
    <t>Transports / déplacements</t>
  </si>
  <si>
    <t>Charges</t>
  </si>
  <si>
    <t>Frais divers de gestion</t>
  </si>
  <si>
    <t>Frais</t>
  </si>
  <si>
    <t xml:space="preserve">Pertes </t>
  </si>
  <si>
    <t>Opérations hors 2035</t>
  </si>
  <si>
    <t>Calcul : ( 1+2+3 = 4+5+6+7+8 )</t>
  </si>
  <si>
    <t>Banque 1</t>
  </si>
  <si>
    <t>Banque 2</t>
  </si>
  <si>
    <t>Caisse</t>
  </si>
  <si>
    <t xml:space="preserve">Honoraires </t>
  </si>
  <si>
    <t>sur</t>
  </si>
  <si>
    <t>Divers</t>
  </si>
  <si>
    <t>internes</t>
  </si>
  <si>
    <t>Emprunts</t>
  </si>
  <si>
    <t>Calcul : (1+2+3 =  4 à 37)</t>
  </si>
  <si>
    <t>afférente</t>
  </si>
  <si>
    <t>rétrocédés</t>
  </si>
  <si>
    <t>Achats</t>
  </si>
  <si>
    <t>Salaires</t>
  </si>
  <si>
    <t>Comptabilité</t>
  </si>
  <si>
    <t>Economique</t>
  </si>
  <si>
    <t xml:space="preserve"> et taxes</t>
  </si>
  <si>
    <t>Déductible</t>
  </si>
  <si>
    <t>charges</t>
  </si>
  <si>
    <t>matériel</t>
  </si>
  <si>
    <t>Entretien</t>
  </si>
  <si>
    <t xml:space="preserve">Personnel </t>
  </si>
  <si>
    <t>Petit</t>
  </si>
  <si>
    <t>Chauffage,eau</t>
  </si>
  <si>
    <t>Primes</t>
  </si>
  <si>
    <t>Frais de</t>
  </si>
  <si>
    <t>Autres frais de</t>
  </si>
  <si>
    <t>sociales</t>
  </si>
  <si>
    <t xml:space="preserve"> sociales</t>
  </si>
  <si>
    <t>Réception</t>
  </si>
  <si>
    <t>Fournitures bur.</t>
  </si>
  <si>
    <t>Frais actes &amp;</t>
  </si>
  <si>
    <t>Cotisations</t>
  </si>
  <si>
    <t>Autres frais</t>
  </si>
  <si>
    <t>financiers</t>
  </si>
  <si>
    <t>diverses</t>
  </si>
  <si>
    <t>EMPRUNT</t>
  </si>
  <si>
    <t>Prélèvements</t>
  </si>
  <si>
    <t>Versements</t>
  </si>
  <si>
    <t xml:space="preserve"> Honoraires</t>
  </si>
  <si>
    <t>Cessions immob</t>
  </si>
  <si>
    <t>aux achats</t>
  </si>
  <si>
    <t>nets</t>
  </si>
  <si>
    <t>Sociales</t>
  </si>
  <si>
    <t>tenue TTC</t>
  </si>
  <si>
    <t>Territoriale</t>
  </si>
  <si>
    <t>locatives</t>
  </si>
  <si>
    <t>et mobilier</t>
  </si>
  <si>
    <t>réparations</t>
  </si>
  <si>
    <t>intérimaire</t>
  </si>
  <si>
    <t>outillage</t>
  </si>
  <si>
    <t>gaz, électricité</t>
  </si>
  <si>
    <t>non rétrocédés</t>
  </si>
  <si>
    <t>Assurances</t>
  </si>
  <si>
    <t>véhicules</t>
  </si>
  <si>
    <t>déplacement</t>
  </si>
  <si>
    <t>perso obligatoires</t>
  </si>
  <si>
    <t>perso facultatives</t>
  </si>
  <si>
    <t>Congrés</t>
  </si>
  <si>
    <t>Doc°,  Tél.</t>
  </si>
  <si>
    <t>contentieux</t>
  </si>
  <si>
    <t>synd. &amp; prof.</t>
  </si>
  <si>
    <t>divers gestion</t>
  </si>
  <si>
    <t>immobilisations</t>
  </si>
  <si>
    <t>(capital)</t>
  </si>
  <si>
    <t>et dép. perso.</t>
  </si>
  <si>
    <t>SCM</t>
  </si>
  <si>
    <t>VERIF</t>
  </si>
  <si>
    <t>JANVIER</t>
  </si>
  <si>
    <t xml:space="preserve"> 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</si>
  <si>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</si>
  <si>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</si>
  <si>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</si>
  <si>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</si>
  <si>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</si>
  <si>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</si>
  <si>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</si>
  <si>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</si>
  <si>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</si>
  <si>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</si>
  <si>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</si>
  <si>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TOTAL ENTREES</t>
  </si>
  <si>
    <t>TOTAL SORTIES</t>
  </si>
  <si>
    <t>Totaux des comptes de trésorerie</t>
  </si>
  <si>
    <t>Corrections éventuelles</t>
  </si>
  <si>
    <t>CFP</t>
  </si>
  <si>
    <t>CSG DED</t>
  </si>
  <si>
    <t>CURPS</t>
  </si>
  <si>
    <t>CSG/CRDS ND</t>
  </si>
  <si>
    <t>Retraitements à effectuer si ces opérations 
n'ont pas été enregistrées en cours d'année</t>
  </si>
  <si>
    <t>CFP / CSG déductible / CURPS / CSG CRDS non déductible</t>
  </si>
  <si>
    <t>+</t>
  </si>
  <si>
    <t xml:space="preserve">- </t>
  </si>
  <si>
    <t>Madelin non déductible</t>
  </si>
  <si>
    <t>-</t>
  </si>
  <si>
    <t>Indemnités kilométriques</t>
  </si>
  <si>
    <t xml:space="preserve">+ </t>
  </si>
  <si>
    <t>Frais Blanchissage annuel si enregistrement  mensuel non effectué (cf BOI BNC-BASE-40-60-30 n°360)</t>
  </si>
  <si>
    <t>Quote part frais SCM</t>
  </si>
  <si>
    <t>Frais mixtes payés par compte pro (ex part privée Tel., Edf,…) :</t>
  </si>
  <si>
    <t>Frais prof. payés par compte privé (ex tel…) :</t>
  </si>
  <si>
    <t>Solde SCM</t>
  </si>
  <si>
    <t>Postes de la déclaration n° 2035   &gt; &gt; &gt;</t>
  </si>
  <si>
    <t>AA</t>
  </si>
  <si>
    <t>CX</t>
  </si>
  <si>
    <t>AF</t>
  </si>
  <si>
    <t>Postes de la déclaration n° 2035    &gt; &gt; &gt;</t>
  </si>
  <si>
    <t>CY</t>
  </si>
  <si>
    <t>AB</t>
  </si>
  <si>
    <t>AC</t>
  </si>
  <si>
    <t>BA</t>
  </si>
  <si>
    <t>BB</t>
  </si>
  <si>
    <t>BC</t>
  </si>
  <si>
    <t>BD</t>
  </si>
  <si>
    <t>JY</t>
  </si>
  <si>
    <t>BS</t>
  </si>
  <si>
    <t>BV</t>
  </si>
  <si>
    <t>BF</t>
  </si>
  <si>
    <t>BG</t>
  </si>
  <si>
    <t>BT</t>
  </si>
  <si>
    <t>BU</t>
  </si>
  <si>
    <t>BW | Redevances collaboration</t>
  </si>
  <si>
    <t xml:space="preserve">Edité le </t>
  </si>
  <si>
    <t>Dont emprunts</t>
  </si>
  <si>
    <t>Dont cessions</t>
  </si>
  <si>
    <t xml:space="preserve">Total | BH </t>
  </si>
  <si>
    <t xml:space="preserve">Total | BJ </t>
  </si>
  <si>
    <t xml:space="preserve">Total | BK </t>
  </si>
  <si>
    <t>dont nouveaux PER</t>
  </si>
  <si>
    <t xml:space="preserve">Total | BM </t>
  </si>
  <si>
    <t>Dont TVA sur immoblisations</t>
  </si>
  <si>
    <t>Nom :</t>
  </si>
  <si>
    <t>N° adhérent :</t>
  </si>
  <si>
    <t>Banque 1 + Banque 2</t>
  </si>
  <si>
    <t>=</t>
  </si>
  <si>
    <t>(A)</t>
  </si>
  <si>
    <t>avec solde relevé banque</t>
  </si>
  <si>
    <r>
      <rPr>
        <b/>
        <sz val="14"/>
        <color indexed="10"/>
        <rFont val="Arial"/>
        <family val="2"/>
      </rPr>
      <t>+</t>
    </r>
    <r>
      <rPr>
        <b/>
        <sz val="10"/>
        <rFont val="Arial"/>
        <family val="2"/>
      </rPr>
      <t xml:space="preserve"> Recettes comptabilisées et non encore portées</t>
    </r>
  </si>
  <si>
    <t>sur les relevés bancaires (chèques)</t>
  </si>
  <si>
    <t>Détail</t>
  </si>
  <si>
    <t>libellé</t>
  </si>
  <si>
    <t>Montants</t>
  </si>
  <si>
    <r>
      <rPr>
        <b/>
        <sz val="14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Dépenses comptabilisées et non encore portées</t>
    </r>
  </si>
  <si>
    <t>sur les relevés bancaires (chèques et CB)</t>
  </si>
  <si>
    <t>Num chq</t>
  </si>
  <si>
    <t>(B)</t>
  </si>
  <si>
    <t xml:space="preserve">(A) = </t>
  </si>
  <si>
    <t xml:space="preserve">(B) = </t>
  </si>
  <si>
    <t>A est égal à B : OK</t>
  </si>
  <si>
    <t>A est différent de B,  écart à rechercher  :</t>
  </si>
  <si>
    <t>Projet de déclaration 2035 A</t>
  </si>
  <si>
    <t xml:space="preserve">Recettes encaissées y compris les remboursements de frais </t>
  </si>
  <si>
    <t>RECETTES</t>
  </si>
  <si>
    <t>À déduire</t>
  </si>
  <si>
    <t xml:space="preserve">Débours payés pour le compte des clients </t>
  </si>
  <si>
    <t xml:space="preserve">Honoraires rétrocédés (dont suppléments rétrocédés  </t>
  </si>
  <si>
    <t>Montant net des recettes</t>
  </si>
  <si>
    <t>AD</t>
  </si>
  <si>
    <t>Produits financiers</t>
  </si>
  <si>
    <t>AE</t>
  </si>
  <si>
    <t>Gains divers</t>
  </si>
  <si>
    <t>TOTAL (lignes 4 à 6)</t>
  </si>
  <si>
    <t>AG</t>
  </si>
  <si>
    <t>DÉPENSES PROFESSIONNELLES</t>
  </si>
  <si>
    <t xml:space="preserve">    Frais de personnel</t>
  </si>
  <si>
    <t xml:space="preserve">Salaires nets et avantages en nature </t>
  </si>
  <si>
    <t>Charges sociales sur salaires (parts patronale et ouvrière)</t>
  </si>
  <si>
    <t xml:space="preserve">Taxe sur la valeur ajoutée </t>
  </si>
  <si>
    <t xml:space="preserve">    Impôts et taxes </t>
  </si>
  <si>
    <t>Contribution économique territoriale</t>
  </si>
  <si>
    <t>Autres impôts</t>
  </si>
  <si>
    <t xml:space="preserve">Contribution sociale généralisée déductible </t>
  </si>
  <si>
    <t xml:space="preserve">Loyer et charges locatives </t>
  </si>
  <si>
    <t>Location de matériel et de mobilier - dont redevances de collaboration</t>
  </si>
  <si>
    <t>Entretien et réparations</t>
  </si>
  <si>
    <t xml:space="preserve">Personnel intérimaire </t>
  </si>
  <si>
    <t xml:space="preserve">Petit outillage </t>
  </si>
  <si>
    <t>Chauffage, eau, gaz, électricité</t>
  </si>
  <si>
    <t>BH</t>
  </si>
  <si>
    <t>Honoraires ne constituant pas des rétrocessions.</t>
  </si>
  <si>
    <t xml:space="preserve">Primes d'assurances </t>
  </si>
  <si>
    <t xml:space="preserve">Frais de véhicules </t>
  </si>
  <si>
    <t>(cochez la case si évaluation forfaitaire )</t>
  </si>
  <si>
    <t>BJ</t>
  </si>
  <si>
    <t xml:space="preserve">Autres frais de déplacements (voyages…) </t>
  </si>
  <si>
    <t>Charges sociales personnelles</t>
  </si>
  <si>
    <t>dont obligatoires</t>
  </si>
  <si>
    <t>dont cot. facultatives Madelin</t>
  </si>
  <si>
    <t>dont facultatives aux nouveaux plans d'épargne retraite</t>
  </si>
  <si>
    <t>BK</t>
  </si>
  <si>
    <t>Frais de réception, de représentation et de congrès</t>
  </si>
  <si>
    <t>Fournit.de bur., frais de doc.,de correspondance et de tél.</t>
  </si>
  <si>
    <t>Frais d'actes et de contentieux</t>
  </si>
  <si>
    <t>BM</t>
  </si>
  <si>
    <t xml:space="preserve">Cotisations syndicales et professionnelles </t>
  </si>
  <si>
    <t xml:space="preserve">Autres frais divers de gestion </t>
  </si>
  <si>
    <t xml:space="preserve">Frais financiers  </t>
  </si>
  <si>
    <t>BN</t>
  </si>
  <si>
    <t xml:space="preserve">Pertes diverses </t>
  </si>
  <si>
    <t>BP</t>
  </si>
  <si>
    <t>TOTAL (lignes 8 à 32)</t>
  </si>
  <si>
    <t>BR</t>
  </si>
  <si>
    <t xml:space="preserve">Excédent (ligne 7 – ligne 33) </t>
  </si>
  <si>
    <t>CA</t>
  </si>
  <si>
    <t>Insuffisance (ligne 33 – ligne 7)</t>
  </si>
  <si>
    <t>CF</t>
  </si>
  <si>
    <t xml:space="preserve">Nom : </t>
  </si>
  <si>
    <t xml:space="preserve">N° adhérent : </t>
  </si>
  <si>
    <t>Contrôle de TVA - BNC</t>
  </si>
  <si>
    <t>Année :</t>
  </si>
  <si>
    <t xml:space="preserve">     Si la totalité des recettes est exonérée de la TVA, cocher la case</t>
  </si>
  <si>
    <t>Régime de TVA</t>
  </si>
  <si>
    <t xml:space="preserve">    Régime réel simplifié (CA 12) 1 OUI  - 2 NON</t>
  </si>
  <si>
    <t xml:space="preserve">    Régime réel normal (CA3) 1 OUI  - 2 NON</t>
  </si>
  <si>
    <r>
      <rPr>
        <b/>
        <sz val="10"/>
        <rFont val="Arial"/>
        <family val="2"/>
      </rPr>
      <t xml:space="preserve">Base Hors Taxe
des recettes (*)
</t>
    </r>
    <r>
      <rPr>
        <b/>
        <sz val="8"/>
        <rFont val="Arial"/>
        <family val="2"/>
      </rPr>
      <t>figurant sur la 
déclaration 2035 (1)</t>
    </r>
  </si>
  <si>
    <t>Taux de la tva
(2)</t>
  </si>
  <si>
    <t>Montant de la TVA
(1) x (2)</t>
  </si>
  <si>
    <r>
      <rPr>
        <b/>
        <sz val="10"/>
        <rFont val="Arial"/>
        <family val="2"/>
      </rPr>
      <t xml:space="preserve">Base Hors Taxe
</t>
    </r>
    <r>
      <rPr>
        <b/>
        <sz val="8"/>
        <rFont val="Arial"/>
        <family val="2"/>
      </rPr>
      <t>des recettes (*)
figurant sur la
déclaration de la TVA</t>
    </r>
  </si>
  <si>
    <r>
      <rPr>
        <b/>
        <sz val="10"/>
        <rFont val="Arial"/>
        <family val="2"/>
      </rPr>
      <t>Montant de la TVA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figurant sur les déclarations CA3 ou ca12</t>
    </r>
  </si>
  <si>
    <t>Exonérées</t>
  </si>
  <si>
    <t>En franchise</t>
  </si>
  <si>
    <r>
      <rPr>
        <b/>
        <sz val="9"/>
        <rFont val="Arial"/>
        <family val="2"/>
      </rPr>
      <t xml:space="preserve">Acquisition
</t>
    </r>
    <r>
      <rPr>
        <b/>
        <sz val="8"/>
        <rFont val="Arial"/>
        <family val="2"/>
      </rPr>
      <t>intracommunautaire</t>
    </r>
  </si>
  <si>
    <t>Régularisation
 en base de TV A</t>
  </si>
  <si>
    <t>Total 
base HT</t>
  </si>
  <si>
    <t>Total TVA afférente
aux recettes brutes</t>
  </si>
  <si>
    <t>(*) Si comptabilité tenue en TTC, ramener les bases en HT pour compléter les tableaux.</t>
  </si>
  <si>
    <t>Si la donnée (3) ≠ (4) ou comptabilité de tenue "créances acquises - dépenses engagées", justifier l'écart:</t>
  </si>
  <si>
    <t>DÉPENSES</t>
  </si>
  <si>
    <r>
      <rPr>
        <b/>
        <sz val="10"/>
        <rFont val="Arial"/>
        <family val="2"/>
      </rPr>
      <t>Montant de laTVA</t>
    </r>
    <r>
      <rPr>
        <sz val="9"/>
        <rFont val="Arial"/>
        <family val="2"/>
      </rPr>
      <t xml:space="preserve"> </t>
    </r>
    <r>
      <rPr>
        <b/>
        <sz val="8"/>
        <rFont val="Arial"/>
        <family val="2"/>
      </rPr>
      <t>figurant sur la déclaration 2035</t>
    </r>
  </si>
  <si>
    <r>
      <rPr>
        <b/>
        <sz val="9"/>
        <rFont val="Arial"/>
        <family val="2"/>
      </rPr>
      <t>Montant de laTVA</t>
    </r>
    <r>
      <rPr>
        <sz val="9"/>
        <rFont val="Arial"/>
        <family val="2"/>
      </rPr>
      <t xml:space="preserve"> </t>
    </r>
    <r>
      <rPr>
        <b/>
        <sz val="8"/>
        <rFont val="Arial"/>
        <family val="2"/>
      </rPr>
      <t xml:space="preserve">figurant sur les </t>
    </r>
    <r>
      <rPr>
        <b/>
        <sz val="9"/>
        <rFont val="Arial Narrow"/>
        <family val="2"/>
      </rPr>
      <t>déclaration CA3 ou CA12</t>
    </r>
  </si>
  <si>
    <t xml:space="preserve">     TVA sur les autres biens et services</t>
  </si>
  <si>
    <t xml:space="preserve">     Autres TVA à déduire</t>
  </si>
  <si>
    <t xml:space="preserve">     TVA sur immobilisations</t>
  </si>
  <si>
    <t xml:space="preserve">     Total TVA afférente aux dépenses</t>
  </si>
  <si>
    <t>Si la donnée (5) ≠ (6) ou comptabilité de tenue "créances acquises - dépenses engagées", justifier l'écart:</t>
  </si>
  <si>
    <t>Solde de TVA à payer</t>
  </si>
  <si>
    <t>TVA due ( si (3) - (5) &gt;0 )</t>
  </si>
  <si>
    <t>Crédit TVA (si (3) - (5) &lt; 0)</t>
  </si>
  <si>
    <t>TVA due ( si (4) - (6) &gt;0 )</t>
  </si>
  <si>
    <t>Crédit TVA (si (4) - (6) &lt; 0)</t>
  </si>
  <si>
    <t>Si une régularisation apparaît nécessaire, précisez les modalités:</t>
  </si>
  <si>
    <t>Tableau de passage OGBNC04</t>
  </si>
  <si>
    <t>Reconstitution de la déclaration n°2035 au vu de la trésorerie</t>
  </si>
  <si>
    <t>Ce document vous permet de vérifier la concordance entre votre comptabilité et votre déclaration 2035</t>
  </si>
  <si>
    <t>Solde comptable des comptes de trésorerie au 31/12</t>
  </si>
  <si>
    <t>Prélèvements personnels</t>
  </si>
  <si>
    <t>Versements SCM</t>
  </si>
  <si>
    <t>Capital emprunté remboursé dans l’année</t>
  </si>
  <si>
    <t>Acquisitions d’immobilisation</t>
  </si>
  <si>
    <t>Quote-part privée (dépenses mixtes)</t>
  </si>
  <si>
    <t>TVA décaissée</t>
  </si>
  <si>
    <t>AX</t>
  </si>
  <si>
    <t>TVA déductible sur immobilisation</t>
  </si>
  <si>
    <t>AY</t>
  </si>
  <si>
    <t>TVA déductible sur biens et services (case CY de la 2035B)</t>
  </si>
  <si>
    <t>AZ</t>
  </si>
  <si>
    <t xml:space="preserve">Autres (à préciser)   </t>
  </si>
  <si>
    <t>Autres (à préciser)</t>
  </si>
  <si>
    <t>AH</t>
  </si>
  <si>
    <t>Total A</t>
  </si>
  <si>
    <t>AJ</t>
  </si>
  <si>
    <t>Solde comptable des comptes de trésorerie au 01/01</t>
  </si>
  <si>
    <t>AK</t>
  </si>
  <si>
    <t>Apports</t>
  </si>
  <si>
    <t>AL</t>
  </si>
  <si>
    <t>Quote-part frais SCM</t>
  </si>
  <si>
    <t>AM</t>
  </si>
  <si>
    <t>Emprunt (capital reçu)</t>
  </si>
  <si>
    <t>AN</t>
  </si>
  <si>
    <t>Montant encaissé suite à cession d’immobilisation</t>
  </si>
  <si>
    <t>AW</t>
  </si>
  <si>
    <t>TVA encaissée (case CX de la 2035B)</t>
  </si>
  <si>
    <t>AP</t>
  </si>
  <si>
    <t>Frais déduits non payés, frais forfaitaires</t>
  </si>
  <si>
    <t>BZ</t>
  </si>
  <si>
    <t>AQ</t>
  </si>
  <si>
    <t xml:space="preserve"> Total B</t>
  </si>
  <si>
    <t>AR</t>
  </si>
  <si>
    <t>Résultat théorique (Total A - Total B) (1)</t>
  </si>
  <si>
    <t>AS</t>
  </si>
  <si>
    <t>Dépenses professionnelles (ligne BR de la 2035A) (2)</t>
  </si>
  <si>
    <t>AT</t>
  </si>
  <si>
    <t>Encaissements théoriques (= (1) + (2)) (3)</t>
  </si>
  <si>
    <t>AU</t>
  </si>
  <si>
    <t>Recettes nettes déclarées (ligne AG de la 2035A) (4)</t>
  </si>
  <si>
    <t>AV</t>
  </si>
  <si>
    <t>Situation à priori (= (4) - (3))</t>
  </si>
  <si>
    <t>Rapprochement bancaire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</si>
</sst>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_F"/>
    <numFmt numFmtId="165" formatCode="0\ %"/>
    <numFmt numFmtId="166" formatCode="0.00\ %"/>
    <numFmt numFmtId="167" formatCode="[$-40C]dddd\ d\ mmmm\ yyyy"/>
  </numFmts>
  <fonts count="104">
    <font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9"/>
      <color indexed="12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sz val="10"/>
      <name val="Arial Rounded MT Bold"/>
      <family val="2"/>
    </font>
    <font>
      <sz val="10"/>
      <color indexed="48"/>
      <name val="Arial Narrow"/>
      <family val="2"/>
    </font>
    <font>
      <i/>
      <sz val="10"/>
      <name val="Arial Narrow"/>
      <family val="2"/>
    </font>
    <font>
      <sz val="9"/>
      <color indexed="8"/>
      <name val="Tahoma"/>
      <family val="2"/>
    </font>
    <font>
      <b/>
      <u val="single"/>
      <sz val="12"/>
      <color indexed="12"/>
      <name val="Arial"/>
      <family val="2"/>
    </font>
    <font>
      <b/>
      <sz val="12"/>
      <name val="Times New Roman"/>
      <family val="1"/>
    </font>
    <font>
      <b/>
      <sz val="12"/>
      <name val="Comic Sans MS"/>
      <family val="4"/>
    </font>
    <font>
      <b/>
      <sz val="10"/>
      <name val="Arial"/>
      <family val="2"/>
    </font>
    <font>
      <sz val="10"/>
      <name val="Arial Black"/>
      <family val="2"/>
    </font>
    <font>
      <sz val="10"/>
      <color indexed="18"/>
      <name val="Arial"/>
      <family val="2"/>
    </font>
    <font>
      <sz val="10"/>
      <color indexed="10"/>
      <name val="Arial Black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 Narrow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b/>
      <sz val="14"/>
      <color indexed="23"/>
      <name val="Arial"/>
      <family val="2"/>
    </font>
    <font>
      <sz val="10"/>
      <color indexed="26"/>
      <name val="Arial Narrow"/>
      <family val="2"/>
    </font>
    <font>
      <sz val="10"/>
      <color indexed="53"/>
      <name val="Arial Narrow"/>
      <family val="2"/>
    </font>
    <font>
      <sz val="9"/>
      <color indexed="26"/>
      <name val="Arial"/>
      <family val="2"/>
    </font>
    <font>
      <sz val="8"/>
      <color indexed="55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 Narrow"/>
      <family val="2"/>
    </font>
    <font>
      <b/>
      <sz val="10"/>
      <color theme="2" tint="-0.4999699890613556"/>
      <name val="Arial"/>
      <family val="2"/>
    </font>
    <font>
      <b/>
      <sz val="12"/>
      <color theme="2" tint="-0.4999699890613556"/>
      <name val="Arial"/>
      <family val="2"/>
    </font>
    <font>
      <b/>
      <sz val="11"/>
      <color theme="2" tint="-0.4999699890613556"/>
      <name val="Arial"/>
      <family val="2"/>
    </font>
    <font>
      <b/>
      <sz val="14"/>
      <color theme="2" tint="-0.4999699890613556"/>
      <name val="Arial"/>
      <family val="2"/>
    </font>
    <font>
      <sz val="10"/>
      <color theme="7" tint="0.7999799847602844"/>
      <name val="Arial Narrow"/>
      <family val="2"/>
    </font>
    <font>
      <sz val="10"/>
      <color theme="5"/>
      <name val="Arial Narrow"/>
      <family val="2"/>
    </font>
    <font>
      <sz val="9"/>
      <color rgb="FFFFFFCC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55"/>
      </bottom>
    </border>
    <border>
      <left style="medium">
        <color indexed="8"/>
      </left>
      <right style="double">
        <color indexed="8"/>
      </right>
      <top>
        <color indexed="63"/>
      </top>
      <bottom style="hair">
        <color indexed="22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22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 style="double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medium">
        <color indexed="8"/>
      </right>
      <top style="hair">
        <color indexed="22"/>
      </top>
      <bottom style="hair">
        <color indexed="22"/>
      </bottom>
    </border>
    <border>
      <left style="double">
        <color indexed="8"/>
      </left>
      <right style="thin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 style="double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22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22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22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10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double">
        <color indexed="8"/>
      </right>
      <top style="medium">
        <color indexed="10"/>
      </top>
      <bottom style="medium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80" fillId="27" borderId="1" applyNumberFormat="0" applyAlignment="0" applyProtection="0"/>
    <xf numFmtId="0" fontId="8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84" fillId="31" borderId="0" applyNumberFormat="0" applyBorder="0" applyAlignment="0" applyProtection="0"/>
    <xf numFmtId="0" fontId="85" fillId="26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2" borderId="9" applyNumberFormat="0" applyAlignment="0" applyProtection="0"/>
  </cellStyleXfs>
  <cellXfs count="53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horizontal="center" vertical="center"/>
    </xf>
    <xf numFmtId="3" fontId="10" fillId="33" borderId="28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4" fillId="33" borderId="35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4" fontId="2" fillId="33" borderId="28" xfId="0" applyNumberFormat="1" applyFont="1" applyFill="1" applyBorder="1" applyAlignment="1" applyProtection="1">
      <alignment/>
      <protection locked="0"/>
    </xf>
    <xf numFmtId="4" fontId="2" fillId="33" borderId="20" xfId="0" applyNumberFormat="1" applyFont="1" applyFill="1" applyBorder="1" applyAlignment="1" applyProtection="1">
      <alignment/>
      <protection locked="0"/>
    </xf>
    <xf numFmtId="4" fontId="2" fillId="33" borderId="21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4" fontId="2" fillId="33" borderId="22" xfId="0" applyNumberFormat="1" applyFont="1" applyFill="1" applyBorder="1" applyAlignment="1" applyProtection="1">
      <alignment/>
      <protection locked="0"/>
    </xf>
    <xf numFmtId="4" fontId="2" fillId="33" borderId="23" xfId="0" applyNumberFormat="1" applyFont="1" applyFill="1" applyBorder="1" applyAlignment="1" applyProtection="1">
      <alignment/>
      <protection locked="0"/>
    </xf>
    <xf numFmtId="0" fontId="2" fillId="33" borderId="24" xfId="0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0" fontId="15" fillId="33" borderId="18" xfId="0" applyFont="1" applyFill="1" applyBorder="1" applyAlignment="1">
      <alignment horizontal="left"/>
    </xf>
    <xf numFmtId="16" fontId="16" fillId="33" borderId="36" xfId="0" applyNumberFormat="1" applyFont="1" applyFill="1" applyBorder="1" applyAlignment="1">
      <alignment horizontal="center" vertical="center"/>
    </xf>
    <xf numFmtId="4" fontId="2" fillId="34" borderId="37" xfId="0" applyNumberFormat="1" applyFont="1" applyFill="1" applyBorder="1" applyAlignment="1" applyProtection="1">
      <alignment vertical="center"/>
      <protection locked="0"/>
    </xf>
    <xf numFmtId="4" fontId="2" fillId="34" borderId="38" xfId="0" applyNumberFormat="1" applyFont="1" applyFill="1" applyBorder="1" applyAlignment="1" applyProtection="1">
      <alignment vertical="center"/>
      <protection locked="0"/>
    </xf>
    <xf numFmtId="4" fontId="2" fillId="34" borderId="39" xfId="0" applyNumberFormat="1" applyFont="1" applyFill="1" applyBorder="1" applyAlignment="1" applyProtection="1">
      <alignment vertical="center"/>
      <protection locked="0"/>
    </xf>
    <xf numFmtId="4" fontId="2" fillId="34" borderId="40" xfId="0" applyNumberFormat="1" applyFont="1" applyFill="1" applyBorder="1" applyAlignment="1" applyProtection="1">
      <alignment vertical="center"/>
      <protection locked="0"/>
    </xf>
    <xf numFmtId="4" fontId="2" fillId="34" borderId="41" xfId="0" applyNumberFormat="1" applyFont="1" applyFill="1" applyBorder="1" applyAlignment="1" applyProtection="1">
      <alignment vertical="center"/>
      <protection locked="0"/>
    </xf>
    <xf numFmtId="4" fontId="2" fillId="34" borderId="42" xfId="0" applyNumberFormat="1" applyFont="1" applyFill="1" applyBorder="1" applyAlignment="1" applyProtection="1">
      <alignment vertical="center"/>
      <protection locked="0"/>
    </xf>
    <xf numFmtId="0" fontId="16" fillId="33" borderId="43" xfId="0" applyFont="1" applyFill="1" applyBorder="1" applyAlignment="1">
      <alignment horizontal="center"/>
    </xf>
    <xf numFmtId="4" fontId="2" fillId="34" borderId="44" xfId="0" applyNumberFormat="1" applyFont="1" applyFill="1" applyBorder="1" applyAlignment="1" applyProtection="1">
      <alignment vertical="center"/>
      <protection locked="0"/>
    </xf>
    <xf numFmtId="4" fontId="2" fillId="34" borderId="45" xfId="0" applyNumberFormat="1" applyFont="1" applyFill="1" applyBorder="1" applyAlignment="1" applyProtection="1">
      <alignment vertical="center"/>
      <protection locked="0"/>
    </xf>
    <xf numFmtId="4" fontId="2" fillId="34" borderId="46" xfId="0" applyNumberFormat="1" applyFont="1" applyFill="1" applyBorder="1" applyAlignment="1" applyProtection="1">
      <alignment vertical="center"/>
      <protection locked="0"/>
    </xf>
    <xf numFmtId="4" fontId="2" fillId="34" borderId="47" xfId="0" applyNumberFormat="1" applyFont="1" applyFill="1" applyBorder="1" applyAlignment="1" applyProtection="1">
      <alignment vertical="center"/>
      <protection locked="0"/>
    </xf>
    <xf numFmtId="4" fontId="2" fillId="34" borderId="48" xfId="0" applyNumberFormat="1" applyFont="1" applyFill="1" applyBorder="1" applyAlignment="1" applyProtection="1">
      <alignment vertical="center"/>
      <protection locked="0"/>
    </xf>
    <xf numFmtId="4" fontId="2" fillId="34" borderId="49" xfId="0" applyNumberFormat="1" applyFont="1" applyFill="1" applyBorder="1" applyAlignment="1" applyProtection="1">
      <alignment vertical="center"/>
      <protection locked="0"/>
    </xf>
    <xf numFmtId="4" fontId="2" fillId="34" borderId="50" xfId="0" applyNumberFormat="1" applyFont="1" applyFill="1" applyBorder="1" applyAlignment="1" applyProtection="1">
      <alignment vertical="center"/>
      <protection locked="0"/>
    </xf>
    <xf numFmtId="4" fontId="2" fillId="34" borderId="51" xfId="0" applyNumberFormat="1" applyFont="1" applyFill="1" applyBorder="1" applyAlignment="1" applyProtection="1">
      <alignment vertical="center"/>
      <protection locked="0"/>
    </xf>
    <xf numFmtId="4" fontId="2" fillId="34" borderId="52" xfId="0" applyNumberFormat="1" applyFont="1" applyFill="1" applyBorder="1" applyAlignment="1" applyProtection="1">
      <alignment vertical="center"/>
      <protection locked="0"/>
    </xf>
    <xf numFmtId="4" fontId="2" fillId="34" borderId="53" xfId="0" applyNumberFormat="1" applyFont="1" applyFill="1" applyBorder="1" applyAlignment="1" applyProtection="1">
      <alignment vertical="center"/>
      <protection locked="0"/>
    </xf>
    <xf numFmtId="4" fontId="2" fillId="34" borderId="54" xfId="0" applyNumberFormat="1" applyFont="1" applyFill="1" applyBorder="1" applyAlignment="1" applyProtection="1">
      <alignment vertical="center"/>
      <protection locked="0"/>
    </xf>
    <xf numFmtId="4" fontId="2" fillId="34" borderId="55" xfId="0" applyNumberFormat="1" applyFont="1" applyFill="1" applyBorder="1" applyAlignment="1" applyProtection="1">
      <alignment vertical="center"/>
      <protection locked="0"/>
    </xf>
    <xf numFmtId="4" fontId="2" fillId="34" borderId="56" xfId="0" applyNumberFormat="1" applyFont="1" applyFill="1" applyBorder="1" applyAlignment="1" applyProtection="1">
      <alignment vertical="center"/>
      <protection locked="0"/>
    </xf>
    <xf numFmtId="4" fontId="2" fillId="34" borderId="57" xfId="0" applyNumberFormat="1" applyFont="1" applyFill="1" applyBorder="1" applyAlignment="1" applyProtection="1">
      <alignment vertical="center"/>
      <protection locked="0"/>
    </xf>
    <xf numFmtId="4" fontId="2" fillId="34" borderId="58" xfId="0" applyNumberFormat="1" applyFont="1" applyFill="1" applyBorder="1" applyAlignment="1" applyProtection="1">
      <alignment vertical="center"/>
      <protection locked="0"/>
    </xf>
    <xf numFmtId="4" fontId="2" fillId="34" borderId="59" xfId="0" applyNumberFormat="1" applyFont="1" applyFill="1" applyBorder="1" applyAlignment="1" applyProtection="1">
      <alignment vertical="center"/>
      <protection locked="0"/>
    </xf>
    <xf numFmtId="0" fontId="15" fillId="33" borderId="60" xfId="0" applyFont="1" applyFill="1" applyBorder="1" applyAlignment="1">
      <alignment horizontal="left" vertical="center"/>
    </xf>
    <xf numFmtId="4" fontId="2" fillId="34" borderId="61" xfId="0" applyNumberFormat="1" applyFont="1" applyFill="1" applyBorder="1" applyAlignment="1" applyProtection="1">
      <alignment vertical="center"/>
      <protection locked="0"/>
    </xf>
    <xf numFmtId="4" fontId="2" fillId="34" borderId="62" xfId="0" applyNumberFormat="1" applyFont="1" applyFill="1" applyBorder="1" applyAlignment="1" applyProtection="1">
      <alignment vertical="center"/>
      <protection locked="0"/>
    </xf>
    <xf numFmtId="4" fontId="2" fillId="34" borderId="63" xfId="0" applyNumberFormat="1" applyFont="1" applyFill="1" applyBorder="1" applyAlignment="1" applyProtection="1">
      <alignment vertical="center"/>
      <protection locked="0"/>
    </xf>
    <xf numFmtId="4" fontId="2" fillId="34" borderId="64" xfId="0" applyNumberFormat="1" applyFont="1" applyFill="1" applyBorder="1" applyAlignment="1" applyProtection="1">
      <alignment vertical="center"/>
      <protection locked="0"/>
    </xf>
    <xf numFmtId="4" fontId="2" fillId="34" borderId="65" xfId="0" applyNumberFormat="1" applyFont="1" applyFill="1" applyBorder="1" applyAlignment="1" applyProtection="1">
      <alignment vertical="center"/>
      <protection locked="0"/>
    </xf>
    <xf numFmtId="4" fontId="2" fillId="34" borderId="66" xfId="0" applyNumberFormat="1" applyFont="1" applyFill="1" applyBorder="1" applyAlignment="1" applyProtection="1">
      <alignment vertical="center"/>
      <protection locked="0"/>
    </xf>
    <xf numFmtId="4" fontId="2" fillId="34" borderId="67" xfId="0" applyNumberFormat="1" applyFont="1" applyFill="1" applyBorder="1" applyAlignment="1" applyProtection="1">
      <alignment vertical="center"/>
      <protection locked="0"/>
    </xf>
    <xf numFmtId="4" fontId="2" fillId="34" borderId="68" xfId="0" applyNumberFormat="1" applyFont="1" applyFill="1" applyBorder="1" applyAlignment="1" applyProtection="1">
      <alignment vertical="center"/>
      <protection locked="0"/>
    </xf>
    <xf numFmtId="0" fontId="15" fillId="33" borderId="69" xfId="0" applyFont="1" applyFill="1" applyBorder="1" applyAlignment="1">
      <alignment horizontal="right"/>
    </xf>
    <xf numFmtId="4" fontId="17" fillId="33" borderId="70" xfId="0" applyNumberFormat="1" applyFont="1" applyFill="1" applyBorder="1" applyAlignment="1">
      <alignment/>
    </xf>
    <xf numFmtId="4" fontId="17" fillId="33" borderId="71" xfId="0" applyNumberFormat="1" applyFont="1" applyFill="1" applyBorder="1" applyAlignment="1">
      <alignment/>
    </xf>
    <xf numFmtId="4" fontId="17" fillId="33" borderId="22" xfId="0" applyNumberFormat="1" applyFont="1" applyFill="1" applyBorder="1" applyAlignment="1">
      <alignment/>
    </xf>
    <xf numFmtId="4" fontId="17" fillId="33" borderId="72" xfId="0" applyNumberFormat="1" applyFont="1" applyFill="1" applyBorder="1" applyAlignment="1">
      <alignment/>
    </xf>
    <xf numFmtId="0" fontId="15" fillId="33" borderId="73" xfId="0" applyFont="1" applyFill="1" applyBorder="1" applyAlignment="1">
      <alignment horizontal="right"/>
    </xf>
    <xf numFmtId="4" fontId="17" fillId="33" borderId="74" xfId="0" applyNumberFormat="1" applyFont="1" applyFill="1" applyBorder="1" applyAlignment="1">
      <alignment/>
    </xf>
    <xf numFmtId="4" fontId="17" fillId="33" borderId="75" xfId="0" applyNumberFormat="1" applyFont="1" applyFill="1" applyBorder="1" applyAlignment="1">
      <alignment/>
    </xf>
    <xf numFmtId="4" fontId="17" fillId="33" borderId="76" xfId="0" applyNumberFormat="1" applyFont="1" applyFill="1" applyBorder="1" applyAlignment="1">
      <alignment/>
    </xf>
    <xf numFmtId="4" fontId="17" fillId="33" borderId="0" xfId="0" applyNumberFormat="1" applyFont="1" applyFill="1" applyBorder="1" applyAlignment="1">
      <alignment/>
    </xf>
    <xf numFmtId="4" fontId="17" fillId="33" borderId="20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3" xfId="0" applyNumberFormat="1" applyFont="1" applyFill="1" applyBorder="1" applyAlignment="1">
      <alignment/>
    </xf>
    <xf numFmtId="0" fontId="18" fillId="33" borderId="18" xfId="0" applyFont="1" applyFill="1" applyBorder="1" applyAlignment="1">
      <alignment horizontal="right"/>
    </xf>
    <xf numFmtId="0" fontId="19" fillId="33" borderId="24" xfId="0" applyFont="1" applyFill="1" applyBorder="1" applyAlignment="1">
      <alignment horizontal="right"/>
    </xf>
    <xf numFmtId="4" fontId="2" fillId="35" borderId="77" xfId="0" applyNumberFormat="1" applyFont="1" applyFill="1" applyBorder="1" applyAlignment="1" applyProtection="1">
      <alignment/>
      <protection locked="0"/>
    </xf>
    <xf numFmtId="4" fontId="2" fillId="35" borderId="78" xfId="0" applyNumberFormat="1" applyFont="1" applyFill="1" applyBorder="1" applyAlignment="1" applyProtection="1">
      <alignment/>
      <protection locked="0"/>
    </xf>
    <xf numFmtId="4" fontId="2" fillId="35" borderId="79" xfId="0" applyNumberFormat="1" applyFont="1" applyFill="1" applyBorder="1" applyAlignment="1" applyProtection="1">
      <alignment/>
      <protection locked="0"/>
    </xf>
    <xf numFmtId="0" fontId="2" fillId="33" borderId="26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4" fontId="16" fillId="33" borderId="80" xfId="0" applyNumberFormat="1" applyFont="1" applyFill="1" applyBorder="1" applyAlignment="1">
      <alignment/>
    </xf>
    <xf numFmtId="4" fontId="16" fillId="33" borderId="81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7" fillId="33" borderId="2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15" fillId="33" borderId="24" xfId="0" applyFont="1" applyFill="1" applyBorder="1" applyAlignment="1">
      <alignment horizontal="right"/>
    </xf>
    <xf numFmtId="4" fontId="17" fillId="33" borderId="21" xfId="0" applyNumberFormat="1" applyFont="1" applyFill="1" applyBorder="1" applyAlignment="1">
      <alignment/>
    </xf>
    <xf numFmtId="4" fontId="17" fillId="33" borderId="82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83" xfId="0" applyFont="1" applyFill="1" applyBorder="1" applyAlignment="1">
      <alignment/>
    </xf>
    <xf numFmtId="0" fontId="2" fillId="33" borderId="84" xfId="0" applyFont="1" applyFill="1" applyBorder="1" applyAlignment="1">
      <alignment/>
    </xf>
    <xf numFmtId="0" fontId="2" fillId="33" borderId="85" xfId="0" applyFont="1" applyFill="1" applyBorder="1" applyAlignment="1">
      <alignment/>
    </xf>
    <xf numFmtId="0" fontId="2" fillId="33" borderId="86" xfId="0" applyFont="1" applyFill="1" applyBorder="1" applyAlignment="1">
      <alignment/>
    </xf>
    <xf numFmtId="0" fontId="2" fillId="33" borderId="87" xfId="0" applyFont="1" applyFill="1" applyBorder="1" applyAlignment="1">
      <alignment/>
    </xf>
    <xf numFmtId="0" fontId="2" fillId="33" borderId="88" xfId="0" applyFont="1" applyFill="1" applyBorder="1" applyAlignment="1">
      <alignment/>
    </xf>
    <xf numFmtId="0" fontId="2" fillId="33" borderId="89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4" fontId="2" fillId="35" borderId="90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2" fillId="33" borderId="91" xfId="0" applyFont="1" applyFill="1" applyBorder="1" applyAlignment="1">
      <alignment/>
    </xf>
    <xf numFmtId="0" fontId="2" fillId="33" borderId="91" xfId="0" applyFont="1" applyFill="1" applyBorder="1" applyAlignment="1">
      <alignment horizontal="right"/>
    </xf>
    <xf numFmtId="2" fontId="2" fillId="35" borderId="92" xfId="0" applyNumberFormat="1" applyFont="1" applyFill="1" applyBorder="1" applyAlignment="1" applyProtection="1">
      <alignment horizontal="right"/>
      <protection locked="0"/>
    </xf>
    <xf numFmtId="2" fontId="2" fillId="35" borderId="92" xfId="0" applyNumberFormat="1" applyFont="1" applyFill="1" applyBorder="1" applyAlignment="1" applyProtection="1">
      <alignment/>
      <protection locked="0"/>
    </xf>
    <xf numFmtId="0" fontId="2" fillId="33" borderId="93" xfId="0" applyFont="1" applyFill="1" applyBorder="1" applyAlignment="1">
      <alignment/>
    </xf>
    <xf numFmtId="0" fontId="21" fillId="33" borderId="91" xfId="0" applyFont="1" applyFill="1" applyBorder="1" applyAlignment="1">
      <alignment horizontal="right"/>
    </xf>
    <xf numFmtId="0" fontId="2" fillId="33" borderId="94" xfId="0" applyFont="1" applyFill="1" applyBorder="1" applyAlignment="1">
      <alignment horizontal="right"/>
    </xf>
    <xf numFmtId="0" fontId="2" fillId="33" borderId="95" xfId="0" applyFont="1" applyFill="1" applyBorder="1" applyAlignment="1">
      <alignment/>
    </xf>
    <xf numFmtId="0" fontId="2" fillId="33" borderId="96" xfId="0" applyFont="1" applyFill="1" applyBorder="1" applyAlignment="1">
      <alignment/>
    </xf>
    <xf numFmtId="2" fontId="2" fillId="35" borderId="97" xfId="0" applyNumberFormat="1" applyFont="1" applyFill="1" applyBorder="1" applyAlignment="1" applyProtection="1">
      <alignment/>
      <protection locked="0"/>
    </xf>
    <xf numFmtId="0" fontId="2" fillId="33" borderId="98" xfId="0" applyFont="1" applyFill="1" applyBorder="1" applyAlignment="1">
      <alignment/>
    </xf>
    <xf numFmtId="0" fontId="2" fillId="33" borderId="96" xfId="0" applyFont="1" applyFill="1" applyBorder="1" applyAlignment="1">
      <alignment horizontal="right"/>
    </xf>
    <xf numFmtId="0" fontId="2" fillId="33" borderId="72" xfId="0" applyFont="1" applyFill="1" applyBorder="1" applyAlignment="1">
      <alignment horizontal="right"/>
    </xf>
    <xf numFmtId="0" fontId="2" fillId="35" borderId="90" xfId="0" applyFont="1" applyFill="1" applyBorder="1" applyAlignment="1" applyProtection="1">
      <alignment/>
      <protection locked="0"/>
    </xf>
    <xf numFmtId="2" fontId="2" fillId="35" borderId="90" xfId="0" applyNumberFormat="1" applyFont="1" applyFill="1" applyBorder="1" applyAlignment="1" applyProtection="1">
      <alignment/>
      <protection locked="0"/>
    </xf>
    <xf numFmtId="49" fontId="2" fillId="33" borderId="96" xfId="0" applyNumberFormat="1" applyFont="1" applyFill="1" applyBorder="1" applyAlignment="1">
      <alignment/>
    </xf>
    <xf numFmtId="0" fontId="2" fillId="33" borderId="99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6" fontId="16" fillId="33" borderId="0" xfId="0" applyNumberFormat="1" applyFont="1" applyFill="1" applyBorder="1" applyAlignment="1">
      <alignment horizontal="center" vertical="center"/>
    </xf>
    <xf numFmtId="3" fontId="17" fillId="33" borderId="92" xfId="0" applyNumberFormat="1" applyFont="1" applyFill="1" applyBorder="1" applyAlignment="1">
      <alignment/>
    </xf>
    <xf numFmtId="3" fontId="17" fillId="33" borderId="92" xfId="0" applyNumberFormat="1" applyFont="1" applyFill="1" applyBorder="1" applyAlignment="1">
      <alignment horizontal="right"/>
    </xf>
    <xf numFmtId="0" fontId="18" fillId="33" borderId="18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1" fontId="17" fillId="33" borderId="92" xfId="0" applyNumberFormat="1" applyFont="1" applyFill="1" applyBorder="1" applyAlignment="1">
      <alignment/>
    </xf>
    <xf numFmtId="1" fontId="17" fillId="33" borderId="100" xfId="0" applyNumberFormat="1" applyFont="1" applyFill="1" applyBorder="1" applyAlignment="1">
      <alignment/>
    </xf>
    <xf numFmtId="0" fontId="2" fillId="33" borderId="94" xfId="0" applyFont="1" applyFill="1" applyBorder="1" applyAlignment="1">
      <alignment/>
    </xf>
    <xf numFmtId="3" fontId="22" fillId="0" borderId="92" xfId="0" applyNumberFormat="1" applyFont="1" applyFill="1" applyBorder="1" applyAlignment="1">
      <alignment/>
    </xf>
    <xf numFmtId="0" fontId="2" fillId="33" borderId="91" xfId="0" applyFont="1" applyFill="1" applyBorder="1" applyAlignment="1">
      <alignment horizontal="left"/>
    </xf>
    <xf numFmtId="0" fontId="18" fillId="33" borderId="91" xfId="0" applyFont="1" applyFill="1" applyBorder="1" applyAlignment="1">
      <alignment horizontal="left"/>
    </xf>
    <xf numFmtId="0" fontId="18" fillId="33" borderId="9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5" borderId="92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17" fillId="33" borderId="0" xfId="0" applyFont="1" applyFill="1" applyAlignment="1">
      <alignment horizontal="center"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2" fillId="35" borderId="9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44" applyNumberForma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01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6" fillId="0" borderId="102" xfId="0" applyFont="1" applyFill="1" applyBorder="1" applyAlignment="1">
      <alignment/>
    </xf>
    <xf numFmtId="0" fontId="0" fillId="0" borderId="103" xfId="0" applyFont="1" applyFill="1" applyBorder="1" applyAlignment="1">
      <alignment/>
    </xf>
    <xf numFmtId="0" fontId="26" fillId="0" borderId="72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2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103" xfId="0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10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72" xfId="0" applyFill="1" applyBorder="1" applyAlignment="1">
      <alignment/>
    </xf>
    <xf numFmtId="0" fontId="0" fillId="0" borderId="0" xfId="0" applyFill="1" applyAlignment="1">
      <alignment/>
    </xf>
    <xf numFmtId="164" fontId="0" fillId="35" borderId="104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>
      <alignment horizontal="center"/>
    </xf>
    <xf numFmtId="0" fontId="33" fillId="0" borderId="105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28" fillId="0" borderId="105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left" vertical="center"/>
    </xf>
    <xf numFmtId="0" fontId="0" fillId="0" borderId="105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0" fillId="0" borderId="107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0" fillId="33" borderId="91" xfId="0" applyFont="1" applyFill="1" applyBorder="1" applyAlignment="1" applyProtection="1">
      <alignment/>
      <protection locked="0"/>
    </xf>
    <xf numFmtId="2" fontId="0" fillId="35" borderId="109" xfId="0" applyNumberFormat="1" applyFont="1" applyFill="1" applyBorder="1" applyAlignment="1" applyProtection="1">
      <alignment/>
      <protection locked="0"/>
    </xf>
    <xf numFmtId="2" fontId="0" fillId="35" borderId="110" xfId="0" applyNumberFormat="1" applyFont="1" applyFill="1" applyBorder="1" applyAlignment="1" applyProtection="1">
      <alignment/>
      <protection locked="0"/>
    </xf>
    <xf numFmtId="0" fontId="0" fillId="33" borderId="96" xfId="0" applyFont="1" applyFill="1" applyBorder="1" applyAlignment="1" applyProtection="1">
      <alignment/>
      <protection locked="0"/>
    </xf>
    <xf numFmtId="2" fontId="0" fillId="35" borderId="111" xfId="0" applyNumberFormat="1" applyFont="1" applyFill="1" applyBorder="1" applyAlignment="1" applyProtection="1">
      <alignment/>
      <protection locked="0"/>
    </xf>
    <xf numFmtId="164" fontId="28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34" fillId="0" borderId="103" xfId="0" applyFont="1" applyFill="1" applyBorder="1" applyAlignment="1">
      <alignment horizontal="right"/>
    </xf>
    <xf numFmtId="0" fontId="35" fillId="0" borderId="112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112" xfId="0" applyFont="1" applyFill="1" applyBorder="1" applyAlignment="1">
      <alignment/>
    </xf>
    <xf numFmtId="0" fontId="36" fillId="0" borderId="113" xfId="0" applyFont="1" applyFill="1" applyBorder="1" applyAlignment="1">
      <alignment/>
    </xf>
    <xf numFmtId="2" fontId="0" fillId="35" borderId="91" xfId="0" applyNumberFormat="1" applyFont="1" applyFill="1" applyBorder="1" applyAlignment="1" applyProtection="1">
      <alignment/>
      <protection locked="0"/>
    </xf>
    <xf numFmtId="2" fontId="0" fillId="35" borderId="96" xfId="0" applyNumberFormat="1" applyFont="1" applyFill="1" applyBorder="1" applyAlignment="1" applyProtection="1">
      <alignment/>
      <protection locked="0"/>
    </xf>
    <xf numFmtId="16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4" fontId="37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4" fontId="33" fillId="0" borderId="0" xfId="0" applyNumberFormat="1" applyFont="1" applyFill="1" applyBorder="1" applyAlignment="1">
      <alignment horizontal="right"/>
    </xf>
    <xf numFmtId="0" fontId="0" fillId="0" borderId="84" xfId="0" applyFont="1" applyFill="1" applyBorder="1" applyAlignment="1">
      <alignment/>
    </xf>
    <xf numFmtId="0" fontId="0" fillId="0" borderId="114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 inden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0" fillId="0" borderId="0" xfId="0" applyNumberFormat="1" applyFont="1" applyAlignment="1">
      <alignment horizontal="left"/>
    </xf>
    <xf numFmtId="0" fontId="41" fillId="36" borderId="27" xfId="0" applyFont="1" applyFill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vertical="center"/>
    </xf>
    <xf numFmtId="0" fontId="10" fillId="0" borderId="110" xfId="0" applyFont="1" applyBorder="1" applyAlignment="1">
      <alignment vertical="center"/>
    </xf>
    <xf numFmtId="0" fontId="10" fillId="0" borderId="110" xfId="0" applyFont="1" applyBorder="1" applyAlignment="1">
      <alignment horizontal="center" vertical="center"/>
    </xf>
    <xf numFmtId="3" fontId="10" fillId="0" borderId="116" xfId="0" applyNumberFormat="1" applyFont="1" applyBorder="1" applyAlignment="1">
      <alignment horizontal="right" vertical="center"/>
    </xf>
    <xf numFmtId="0" fontId="0" fillId="0" borderId="110" xfId="0" applyBorder="1" applyAlignment="1">
      <alignment/>
    </xf>
    <xf numFmtId="0" fontId="10" fillId="0" borderId="117" xfId="0" applyFont="1" applyBorder="1" applyAlignment="1">
      <alignment horizontal="center" vertical="center"/>
    </xf>
    <xf numFmtId="0" fontId="10" fillId="0" borderId="96" xfId="0" applyFont="1" applyBorder="1" applyAlignment="1">
      <alignment vertical="center"/>
    </xf>
    <xf numFmtId="0" fontId="10" fillId="0" borderId="96" xfId="0" applyFont="1" applyBorder="1" applyAlignment="1">
      <alignment horizontal="left" vertical="center"/>
    </xf>
    <xf numFmtId="0" fontId="10" fillId="0" borderId="111" xfId="0" applyFont="1" applyBorder="1" applyAlignment="1">
      <alignment vertical="center"/>
    </xf>
    <xf numFmtId="0" fontId="10" fillId="0" borderId="111" xfId="0" applyFont="1" applyBorder="1" applyAlignment="1">
      <alignment horizontal="center" vertical="center"/>
    </xf>
    <xf numFmtId="3" fontId="10" fillId="0" borderId="96" xfId="0" applyNumberFormat="1" applyFont="1" applyBorder="1" applyAlignment="1" applyProtection="1">
      <alignment horizontal="right" vertical="center"/>
      <protection/>
    </xf>
    <xf numFmtId="0" fontId="0" fillId="0" borderId="111" xfId="0" applyBorder="1" applyAlignment="1">
      <alignment/>
    </xf>
    <xf numFmtId="3" fontId="10" fillId="0" borderId="96" xfId="0" applyNumberFormat="1" applyFont="1" applyBorder="1" applyAlignment="1">
      <alignment horizontal="right" vertical="center"/>
    </xf>
    <xf numFmtId="3" fontId="7" fillId="0" borderId="96" xfId="0" applyNumberFormat="1" applyFont="1" applyBorder="1" applyAlignment="1">
      <alignment horizontal="right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vertical="center"/>
    </xf>
    <xf numFmtId="0" fontId="7" fillId="0" borderId="119" xfId="0" applyFont="1" applyBorder="1" applyAlignment="1">
      <alignment vertical="center"/>
    </xf>
    <xf numFmtId="0" fontId="10" fillId="0" borderId="120" xfId="0" applyFont="1" applyBorder="1" applyAlignment="1">
      <alignment vertical="center"/>
    </xf>
    <xf numFmtId="0" fontId="10" fillId="0" borderId="120" xfId="0" applyFont="1" applyBorder="1" applyAlignment="1">
      <alignment horizontal="center" vertical="center"/>
    </xf>
    <xf numFmtId="3" fontId="7" fillId="0" borderId="119" xfId="0" applyNumberFormat="1" applyFont="1" applyBorder="1" applyAlignment="1">
      <alignment horizontal="right" vertical="center"/>
    </xf>
    <xf numFmtId="0" fontId="0" fillId="0" borderId="120" xfId="0" applyBorder="1" applyAlignment="1">
      <alignment/>
    </xf>
    <xf numFmtId="0" fontId="41" fillId="36" borderId="22" xfId="0" applyFont="1" applyFill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91" xfId="0" applyFont="1" applyBorder="1" applyAlignment="1">
      <alignment vertical="center"/>
    </xf>
    <xf numFmtId="0" fontId="10" fillId="0" borderId="109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3" fontId="10" fillId="0" borderId="91" xfId="0" applyNumberFormat="1" applyFont="1" applyBorder="1" applyAlignment="1">
      <alignment horizontal="right" vertical="center"/>
    </xf>
    <xf numFmtId="0" fontId="0" fillId="0" borderId="109" xfId="0" applyBorder="1" applyAlignment="1">
      <alignment/>
    </xf>
    <xf numFmtId="1" fontId="10" fillId="0" borderId="96" xfId="0" applyNumberFormat="1" applyFont="1" applyBorder="1" applyAlignment="1">
      <alignment horizontal="right" vertical="center"/>
    </xf>
    <xf numFmtId="0" fontId="10" fillId="0" borderId="122" xfId="0" applyFont="1" applyBorder="1" applyAlignment="1">
      <alignment vertical="center"/>
    </xf>
    <xf numFmtId="0" fontId="10" fillId="0" borderId="96" xfId="0" applyFont="1" applyBorder="1" applyAlignment="1">
      <alignment horizontal="right" vertical="center"/>
    </xf>
    <xf numFmtId="0" fontId="10" fillId="0" borderId="90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1" fontId="10" fillId="0" borderId="124" xfId="0" applyNumberFormat="1" applyFont="1" applyBorder="1" applyAlignment="1">
      <alignment horizontal="right" vertical="center"/>
    </xf>
    <xf numFmtId="0" fontId="0" fillId="0" borderId="122" xfId="0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26" xfId="0" applyBorder="1" applyAlignment="1">
      <alignment/>
    </xf>
    <xf numFmtId="1" fontId="10" fillId="0" borderId="0" xfId="0" applyNumberFormat="1" applyFont="1" applyBorder="1" applyAlignment="1">
      <alignment horizontal="right" vertical="center"/>
    </xf>
    <xf numFmtId="1" fontId="10" fillId="0" borderId="9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3" fontId="10" fillId="0" borderId="20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10" fillId="0" borderId="124" xfId="0" applyFont="1" applyBorder="1" applyAlignment="1">
      <alignment vertical="center"/>
    </xf>
    <xf numFmtId="3" fontId="10" fillId="0" borderId="124" xfId="0" applyNumberFormat="1" applyFont="1" applyBorder="1" applyAlignment="1">
      <alignment horizontal="right" vertical="center"/>
    </xf>
    <xf numFmtId="0" fontId="10" fillId="0" borderId="90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1" fontId="10" fillId="0" borderId="90" xfId="0" applyNumberFormat="1" applyFont="1" applyBorder="1" applyAlignment="1">
      <alignment horizontal="center" vertical="center"/>
    </xf>
    <xf numFmtId="0" fontId="10" fillId="0" borderId="90" xfId="0" applyFont="1" applyBorder="1" applyAlignment="1">
      <alignment vertical="center" wrapText="1"/>
    </xf>
    <xf numFmtId="3" fontId="10" fillId="0" borderId="125" xfId="0" applyNumberFormat="1" applyFont="1" applyBorder="1" applyAlignment="1">
      <alignment horizontal="right" vertical="center"/>
    </xf>
    <xf numFmtId="0" fontId="10" fillId="0" borderId="126" xfId="0" applyFont="1" applyBorder="1" applyAlignment="1">
      <alignment horizontal="center" vertical="center"/>
    </xf>
    <xf numFmtId="3" fontId="10" fillId="0" borderId="127" xfId="0" applyNumberFormat="1" applyFont="1" applyBorder="1" applyAlignment="1">
      <alignment horizontal="right" vertical="center"/>
    </xf>
    <xf numFmtId="0" fontId="10" fillId="0" borderId="128" xfId="0" applyFont="1" applyBorder="1" applyAlignment="1">
      <alignment/>
    </xf>
    <xf numFmtId="0" fontId="7" fillId="0" borderId="119" xfId="0" applyFont="1" applyBorder="1" applyAlignment="1">
      <alignment horizontal="left" vertical="center"/>
    </xf>
    <xf numFmtId="0" fontId="41" fillId="0" borderId="22" xfId="0" applyFont="1" applyFill="1" applyBorder="1" applyAlignment="1">
      <alignment/>
    </xf>
    <xf numFmtId="0" fontId="7" fillId="0" borderId="91" xfId="0" applyFont="1" applyBorder="1" applyAlignment="1">
      <alignment vertical="center"/>
    </xf>
    <xf numFmtId="0" fontId="0" fillId="0" borderId="91" xfId="0" applyBorder="1" applyAlignment="1">
      <alignment vertical="center"/>
    </xf>
    <xf numFmtId="3" fontId="7" fillId="0" borderId="91" xfId="0" applyNumberFormat="1" applyFont="1" applyBorder="1" applyAlignment="1">
      <alignment horizontal="right" vertical="center"/>
    </xf>
    <xf numFmtId="0" fontId="13" fillId="0" borderId="126" xfId="0" applyFont="1" applyBorder="1" applyAlignment="1">
      <alignment horizontal="center" vertical="center" textRotation="90"/>
    </xf>
    <xf numFmtId="0" fontId="7" fillId="0" borderId="96" xfId="0" applyFont="1" applyBorder="1" applyAlignment="1">
      <alignment vertical="center"/>
    </xf>
    <xf numFmtId="0" fontId="0" fillId="0" borderId="96" xfId="0" applyBorder="1" applyAlignment="1">
      <alignment vertical="center"/>
    </xf>
    <xf numFmtId="0" fontId="1" fillId="0" borderId="0" xfId="51" applyBorder="1">
      <alignment/>
      <protection/>
    </xf>
    <xf numFmtId="0" fontId="1" fillId="0" borderId="0" xfId="51" applyBorder="1" applyAlignment="1">
      <alignment horizontal="center"/>
      <protection/>
    </xf>
    <xf numFmtId="0" fontId="1" fillId="0" borderId="129" xfId="51" applyFont="1" applyBorder="1" applyAlignment="1">
      <alignment vertical="center"/>
      <protection/>
    </xf>
    <xf numFmtId="0" fontId="1" fillId="0" borderId="106" xfId="51" applyBorder="1" applyAlignment="1">
      <alignment vertical="center"/>
      <protection/>
    </xf>
    <xf numFmtId="0" fontId="1" fillId="0" borderId="106" xfId="51" applyBorder="1" applyAlignment="1">
      <alignment horizontal="center" vertical="center"/>
      <protection/>
    </xf>
    <xf numFmtId="0" fontId="1" fillId="37" borderId="130" xfId="51" applyFill="1" applyBorder="1" applyAlignment="1">
      <alignment vertical="center"/>
      <protection/>
    </xf>
    <xf numFmtId="0" fontId="1" fillId="0" borderId="90" xfId="51" applyFont="1" applyBorder="1" applyAlignment="1">
      <alignment horizontal="left" vertical="center"/>
      <protection/>
    </xf>
    <xf numFmtId="0" fontId="1" fillId="0" borderId="108" xfId="51" applyBorder="1" applyAlignment="1">
      <alignment vertical="center"/>
      <protection/>
    </xf>
    <xf numFmtId="0" fontId="1" fillId="0" borderId="107" xfId="51" applyBorder="1" applyAlignment="1">
      <alignment vertical="center"/>
      <protection/>
    </xf>
    <xf numFmtId="0" fontId="1" fillId="37" borderId="131" xfId="51" applyFill="1" applyBorder="1" applyAlignment="1">
      <alignment vertical="center"/>
      <protection/>
    </xf>
    <xf numFmtId="0" fontId="1" fillId="0" borderId="31" xfId="51" applyFont="1" applyBorder="1" applyAlignment="1">
      <alignment horizontal="left" vertical="center"/>
      <protection/>
    </xf>
    <xf numFmtId="0" fontId="1" fillId="0" borderId="29" xfId="51" applyBorder="1" applyAlignment="1">
      <alignment vertical="center"/>
      <protection/>
    </xf>
    <xf numFmtId="0" fontId="1" fillId="0" borderId="0" xfId="51" applyBorder="1" applyAlignment="1">
      <alignment vertical="center"/>
      <protection/>
    </xf>
    <xf numFmtId="0" fontId="28" fillId="37" borderId="90" xfId="51" applyFont="1" applyFill="1" applyBorder="1" applyAlignment="1">
      <alignment horizontal="center" vertical="center" wrapText="1"/>
      <protection/>
    </xf>
    <xf numFmtId="0" fontId="28" fillId="37" borderId="108" xfId="51" applyFont="1" applyFill="1" applyBorder="1" applyAlignment="1">
      <alignment horizontal="center" vertical="center" wrapText="1"/>
      <protection/>
    </xf>
    <xf numFmtId="0" fontId="28" fillId="37" borderId="132" xfId="51" applyFont="1" applyFill="1" applyBorder="1" applyAlignment="1">
      <alignment horizontal="center" vertical="center" wrapText="1"/>
      <protection/>
    </xf>
    <xf numFmtId="0" fontId="28" fillId="37" borderId="133" xfId="51" applyFont="1" applyFill="1" applyBorder="1" applyAlignment="1">
      <alignment horizontal="center" vertical="center" wrapText="1"/>
      <protection/>
    </xf>
    <xf numFmtId="0" fontId="28" fillId="0" borderId="126" xfId="51" applyFont="1" applyBorder="1" applyAlignment="1">
      <alignment horizontal="center" vertical="center"/>
      <protection/>
    </xf>
    <xf numFmtId="0" fontId="1" fillId="37" borderId="127" xfId="51" applyFill="1" applyBorder="1" applyAlignment="1">
      <alignment vertical="center"/>
      <protection/>
    </xf>
    <xf numFmtId="0" fontId="1" fillId="37" borderId="134" xfId="51" applyFill="1" applyBorder="1" applyAlignment="1">
      <alignment vertical="center"/>
      <protection/>
    </xf>
    <xf numFmtId="0" fontId="28" fillId="0" borderId="95" xfId="51" applyFont="1" applyBorder="1" applyAlignment="1">
      <alignment horizontal="center" vertical="center"/>
      <protection/>
    </xf>
    <xf numFmtId="0" fontId="1" fillId="37" borderId="135" xfId="51" applyFill="1" applyBorder="1" applyAlignment="1">
      <alignment vertical="center"/>
      <protection/>
    </xf>
    <xf numFmtId="0" fontId="1" fillId="37" borderId="136" xfId="51" applyFill="1" applyBorder="1" applyAlignment="1">
      <alignment vertical="center"/>
      <protection/>
    </xf>
    <xf numFmtId="165" fontId="28" fillId="37" borderId="95" xfId="51" applyNumberFormat="1" applyFont="1" applyFill="1" applyBorder="1" applyAlignment="1">
      <alignment horizontal="center" vertical="center"/>
      <protection/>
    </xf>
    <xf numFmtId="166" fontId="28" fillId="37" borderId="95" xfId="51" applyNumberFormat="1" applyFont="1" applyFill="1" applyBorder="1" applyAlignment="1">
      <alignment horizontal="center" vertical="center"/>
      <protection/>
    </xf>
    <xf numFmtId="0" fontId="1" fillId="37" borderId="95" xfId="51" applyFill="1" applyBorder="1" applyAlignment="1">
      <alignment horizontal="center" vertical="center"/>
      <protection/>
    </xf>
    <xf numFmtId="0" fontId="32" fillId="37" borderId="95" xfId="51" applyFont="1" applyFill="1" applyBorder="1" applyAlignment="1">
      <alignment horizontal="center" vertical="center" wrapText="1"/>
      <protection/>
    </xf>
    <xf numFmtId="0" fontId="1" fillId="37" borderId="137" xfId="51" applyFill="1" applyBorder="1" applyAlignment="1">
      <alignment vertical="center"/>
      <protection/>
    </xf>
    <xf numFmtId="0" fontId="18" fillId="37" borderId="123" xfId="51" applyFont="1" applyFill="1" applyBorder="1" applyAlignment="1">
      <alignment horizontal="center" vertical="center" wrapText="1"/>
      <protection/>
    </xf>
    <xf numFmtId="0" fontId="7" fillId="37" borderId="138" xfId="51" applyFont="1" applyFill="1" applyBorder="1" applyAlignment="1">
      <alignment horizontal="center" vertical="center" wrapText="1"/>
      <protection/>
    </xf>
    <xf numFmtId="3" fontId="1" fillId="0" borderId="90" xfId="51" applyNumberFormat="1" applyBorder="1" applyAlignment="1">
      <alignment horizontal="right" vertical="center" indent="1"/>
      <protection/>
    </xf>
    <xf numFmtId="0" fontId="32" fillId="37" borderId="90" xfId="51" applyFont="1" applyFill="1" applyBorder="1" applyAlignment="1">
      <alignment horizontal="center" vertical="center" wrapText="1"/>
      <protection/>
    </xf>
    <xf numFmtId="3" fontId="1" fillId="0" borderId="108" xfId="51" applyNumberFormat="1" applyBorder="1" applyAlignment="1">
      <alignment horizontal="right" vertical="center" indent="1"/>
      <protection/>
    </xf>
    <xf numFmtId="3" fontId="1" fillId="0" borderId="139" xfId="51" applyNumberFormat="1" applyBorder="1" applyAlignment="1">
      <alignment horizontal="right" vertical="center" indent="1"/>
      <protection/>
    </xf>
    <xf numFmtId="3" fontId="1" fillId="0" borderId="140" xfId="51" applyNumberFormat="1" applyBorder="1" applyAlignment="1">
      <alignment horizontal="right" vertical="center" indent="1"/>
      <protection/>
    </xf>
    <xf numFmtId="0" fontId="0" fillId="0" borderId="103" xfId="0" applyBorder="1" applyAlignment="1">
      <alignment/>
    </xf>
    <xf numFmtId="0" fontId="0" fillId="0" borderId="0" xfId="0" applyBorder="1" applyAlignment="1">
      <alignment/>
    </xf>
    <xf numFmtId="0" fontId="0" fillId="0" borderId="72" xfId="0" applyBorder="1" applyAlignment="1">
      <alignment/>
    </xf>
    <xf numFmtId="0" fontId="1" fillId="0" borderId="103" xfId="51" applyFont="1" applyBorder="1" applyAlignment="1">
      <alignment vertical="center"/>
      <protection/>
    </xf>
    <xf numFmtId="0" fontId="1" fillId="0" borderId="72" xfId="51" applyBorder="1" applyAlignment="1">
      <alignment vertical="center"/>
      <protection/>
    </xf>
    <xf numFmtId="0" fontId="1" fillId="0" borderId="141" xfId="51" applyBorder="1" applyAlignment="1">
      <alignment vertical="center"/>
      <protection/>
    </xf>
    <xf numFmtId="0" fontId="1" fillId="0" borderId="141" xfId="51" applyBorder="1" applyAlignment="1">
      <alignment horizontal="center" vertical="center"/>
      <protection/>
    </xf>
    <xf numFmtId="0" fontId="32" fillId="37" borderId="142" xfId="51" applyFont="1" applyFill="1" applyBorder="1" applyAlignment="1">
      <alignment horizontal="center" vertical="center" wrapText="1"/>
      <protection/>
    </xf>
    <xf numFmtId="0" fontId="0" fillId="0" borderId="143" xfId="51" applyFont="1" applyBorder="1" applyAlignment="1">
      <alignment vertical="center"/>
      <protection/>
    </xf>
    <xf numFmtId="0" fontId="0" fillId="0" borderId="135" xfId="51" applyFont="1" applyBorder="1" applyAlignment="1">
      <alignment vertical="center"/>
      <protection/>
    </xf>
    <xf numFmtId="0" fontId="1" fillId="0" borderId="96" xfId="51" applyBorder="1" applyAlignment="1">
      <alignment horizontal="center" vertical="center"/>
      <protection/>
    </xf>
    <xf numFmtId="0" fontId="1" fillId="0" borderId="96" xfId="51" applyBorder="1" applyAlignment="1">
      <alignment vertical="center"/>
      <protection/>
    </xf>
    <xf numFmtId="0" fontId="0" fillId="0" borderId="125" xfId="51" applyFont="1" applyBorder="1" applyAlignment="1">
      <alignment vertical="center"/>
      <protection/>
    </xf>
    <xf numFmtId="0" fontId="1" fillId="0" borderId="124" xfId="51" applyBorder="1" applyAlignment="1">
      <alignment horizontal="center" vertical="center"/>
      <protection/>
    </xf>
    <xf numFmtId="0" fontId="1" fillId="0" borderId="124" xfId="51" applyBorder="1" applyAlignment="1">
      <alignment vertical="center"/>
      <protection/>
    </xf>
    <xf numFmtId="0" fontId="28" fillId="37" borderId="108" xfId="51" applyFont="1" applyFill="1" applyBorder="1" applyAlignment="1">
      <alignment vertical="center"/>
      <protection/>
    </xf>
    <xf numFmtId="0" fontId="1" fillId="37" borderId="106" xfId="51" applyFill="1" applyBorder="1" applyAlignment="1">
      <alignment horizontal="center" vertical="center"/>
      <protection/>
    </xf>
    <xf numFmtId="0" fontId="1" fillId="37" borderId="106" xfId="51" applyFill="1" applyBorder="1" applyAlignment="1">
      <alignment vertical="center"/>
      <protection/>
    </xf>
    <xf numFmtId="3" fontId="1" fillId="0" borderId="108" xfId="51" applyNumberFormat="1" applyFill="1" applyBorder="1" applyAlignment="1">
      <alignment horizontal="right" vertical="center" indent="1"/>
      <protection/>
    </xf>
    <xf numFmtId="3" fontId="1" fillId="0" borderId="144" xfId="51" applyNumberFormat="1" applyFill="1" applyBorder="1" applyAlignment="1">
      <alignment horizontal="right" vertical="center" indent="1"/>
      <protection/>
    </xf>
    <xf numFmtId="0" fontId="1" fillId="0" borderId="0" xfId="51" applyBorder="1" applyAlignment="1">
      <alignment horizontal="center" vertical="center"/>
      <protection/>
    </xf>
    <xf numFmtId="0" fontId="7" fillId="37" borderId="27" xfId="51" applyFont="1" applyFill="1" applyBorder="1" applyAlignment="1">
      <alignment horizontal="center" vertical="center"/>
      <protection/>
    </xf>
    <xf numFmtId="3" fontId="1" fillId="37" borderId="33" xfId="51" applyNumberFormat="1" applyFill="1" applyBorder="1" applyAlignment="1" applyProtection="1">
      <alignment horizontal="right" vertical="center" indent="1"/>
      <protection/>
    </xf>
    <xf numFmtId="0" fontId="7" fillId="37" borderId="33" xfId="51" applyFont="1" applyFill="1" applyBorder="1" applyAlignment="1">
      <alignment horizontal="center" vertical="center"/>
      <protection/>
    </xf>
    <xf numFmtId="3" fontId="0" fillId="0" borderId="9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49" fontId="1" fillId="0" borderId="0" xfId="51" applyNumberFormat="1" applyBorder="1" applyAlignment="1">
      <alignment horizontal="center"/>
      <protection/>
    </xf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Alignment="1">
      <alignment horizontal="left" vertical="center" indent="1"/>
    </xf>
    <xf numFmtId="0" fontId="4" fillId="0" borderId="91" xfId="51" applyNumberFormat="1" applyFont="1" applyBorder="1" applyAlignment="1">
      <alignment horizontal="left" vertical="top" indent="1"/>
      <protection/>
    </xf>
    <xf numFmtId="0" fontId="4" fillId="0" borderId="91" xfId="51" applyFont="1" applyBorder="1" applyAlignment="1">
      <alignment horizontal="left" vertical="top" indent="1"/>
      <protection/>
    </xf>
    <xf numFmtId="0" fontId="18" fillId="34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94" fillId="0" borderId="0" xfId="51" applyFont="1" applyBorder="1" applyAlignment="1">
      <alignment horizontal="right"/>
      <protection/>
    </xf>
    <xf numFmtId="0" fontId="95" fillId="0" borderId="0" xfId="51" applyFont="1" applyBorder="1" applyAlignment="1">
      <alignment horizontal="right"/>
      <protection/>
    </xf>
    <xf numFmtId="3" fontId="0" fillId="0" borderId="90" xfId="0" applyNumberFormat="1" applyFont="1" applyFill="1" applyBorder="1" applyAlignment="1">
      <alignment horizontal="right" vertical="center"/>
    </xf>
    <xf numFmtId="3" fontId="0" fillId="0" borderId="90" xfId="0" applyNumberFormat="1" applyBorder="1" applyAlignment="1">
      <alignment horizontal="right" vertical="center"/>
    </xf>
    <xf numFmtId="1" fontId="0" fillId="0" borderId="90" xfId="0" applyNumberFormat="1" applyBorder="1" applyAlignment="1">
      <alignment horizontal="right" vertical="center"/>
    </xf>
    <xf numFmtId="3" fontId="0" fillId="38" borderId="90" xfId="0" applyNumberFormat="1" applyFill="1" applyBorder="1" applyAlignment="1">
      <alignment horizontal="right" vertical="center"/>
    </xf>
    <xf numFmtId="1" fontId="0" fillId="38" borderId="9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 indent="1"/>
    </xf>
    <xf numFmtId="0" fontId="0" fillId="0" borderId="90" xfId="0" applyFont="1" applyBorder="1" applyAlignment="1">
      <alignment horizontal="center" vertical="center"/>
    </xf>
    <xf numFmtId="0" fontId="0" fillId="0" borderId="90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38" borderId="90" xfId="0" applyFont="1" applyFill="1" applyBorder="1" applyAlignment="1">
      <alignment horizontal="center" vertical="center"/>
    </xf>
    <xf numFmtId="0" fontId="0" fillId="38" borderId="90" xfId="0" applyFont="1" applyFill="1" applyBorder="1" applyAlignment="1">
      <alignment vertical="center"/>
    </xf>
    <xf numFmtId="0" fontId="96" fillId="0" borderId="0" xfId="51" applyFont="1" applyBorder="1" applyAlignment="1">
      <alignment horizontal="right"/>
      <protection/>
    </xf>
    <xf numFmtId="1" fontId="32" fillId="0" borderId="145" xfId="51" applyNumberFormat="1" applyFont="1" applyBorder="1" applyAlignment="1" applyProtection="1">
      <alignment horizontal="left"/>
      <protection/>
    </xf>
    <xf numFmtId="0" fontId="1" fillId="0" borderId="29" xfId="51" applyBorder="1">
      <alignment/>
      <protection/>
    </xf>
    <xf numFmtId="0" fontId="97" fillId="0" borderId="29" xfId="51" applyFont="1" applyBorder="1" applyAlignment="1">
      <alignment horizontal="right" vertical="center"/>
      <protection/>
    </xf>
    <xf numFmtId="0" fontId="32" fillId="0" borderId="29" xfId="51" applyFont="1" applyBorder="1" applyAlignment="1" applyProtection="1">
      <alignment horizontal="left" vertical="center" indent="1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" fillId="30" borderId="146" xfId="51" applyFill="1" applyBorder="1" applyAlignment="1" applyProtection="1">
      <alignment vertical="center"/>
      <protection locked="0"/>
    </xf>
    <xf numFmtId="0" fontId="1" fillId="30" borderId="147" xfId="51" applyFill="1" applyBorder="1" applyAlignment="1" applyProtection="1">
      <alignment vertical="center"/>
      <protection locked="0"/>
    </xf>
    <xf numFmtId="3" fontId="1" fillId="30" borderId="126" xfId="51" applyNumberFormat="1" applyFont="1" applyFill="1" applyBorder="1" applyAlignment="1" applyProtection="1">
      <alignment horizontal="right" vertical="center" indent="1"/>
      <protection locked="0"/>
    </xf>
    <xf numFmtId="3" fontId="1" fillId="30" borderId="95" xfId="51" applyNumberFormat="1" applyFont="1" applyFill="1" applyBorder="1" applyAlignment="1" applyProtection="1">
      <alignment horizontal="right" vertical="center" indent="1"/>
      <protection locked="0"/>
    </xf>
    <xf numFmtId="3" fontId="1" fillId="30" borderId="123" xfId="51" applyNumberFormat="1" applyFont="1" applyFill="1" applyBorder="1" applyAlignment="1" applyProtection="1">
      <alignment horizontal="right" vertical="center" indent="1"/>
      <protection locked="0"/>
    </xf>
    <xf numFmtId="3" fontId="1" fillId="30" borderId="135" xfId="51" applyNumberFormat="1" applyFont="1" applyFill="1" applyBorder="1" applyAlignment="1" applyProtection="1">
      <alignment horizontal="right" vertical="center" indent="1"/>
      <protection locked="0"/>
    </xf>
    <xf numFmtId="3" fontId="1" fillId="30" borderId="125" xfId="51" applyNumberFormat="1" applyFont="1" applyFill="1" applyBorder="1" applyAlignment="1" applyProtection="1">
      <alignment horizontal="right" vertical="center" indent="1"/>
      <protection locked="0"/>
    </xf>
    <xf numFmtId="3" fontId="1" fillId="30" borderId="148" xfId="51" applyNumberFormat="1" applyFont="1" applyFill="1" applyBorder="1" applyAlignment="1" applyProtection="1">
      <alignment horizontal="right" vertical="center" indent="1"/>
      <protection locked="0"/>
    </xf>
    <xf numFmtId="3" fontId="1" fillId="30" borderId="149" xfId="51" applyNumberFormat="1" applyFont="1" applyFill="1" applyBorder="1" applyAlignment="1" applyProtection="1">
      <alignment horizontal="right" vertical="center" indent="1"/>
      <protection locked="0"/>
    </xf>
    <xf numFmtId="3" fontId="1" fillId="30" borderId="150" xfId="51" applyNumberFormat="1" applyFont="1" applyFill="1" applyBorder="1" applyAlignment="1" applyProtection="1">
      <alignment horizontal="right" vertical="center" indent="1"/>
      <protection locked="0"/>
    </xf>
    <xf numFmtId="3" fontId="1" fillId="30" borderId="136" xfId="51" applyNumberFormat="1" applyFont="1" applyFill="1" applyBorder="1" applyAlignment="1" applyProtection="1">
      <alignment horizontal="right" vertical="center" indent="1"/>
      <protection locked="0"/>
    </xf>
    <xf numFmtId="3" fontId="1" fillId="30" borderId="151" xfId="51" applyNumberFormat="1" applyFont="1" applyFill="1" applyBorder="1" applyAlignment="1" applyProtection="1">
      <alignment horizontal="right" vertical="center" indent="1"/>
      <protection locked="0"/>
    </xf>
    <xf numFmtId="3" fontId="1" fillId="30" borderId="127" xfId="51" applyNumberFormat="1" applyFill="1" applyBorder="1" applyAlignment="1" applyProtection="1">
      <alignment horizontal="right" vertical="center" indent="1"/>
      <protection locked="0"/>
    </xf>
    <xf numFmtId="3" fontId="1" fillId="30" borderId="152" xfId="51" applyNumberFormat="1" applyFill="1" applyBorder="1" applyAlignment="1" applyProtection="1">
      <alignment horizontal="right" vertical="center" indent="1"/>
      <protection locked="0"/>
    </xf>
    <xf numFmtId="3" fontId="1" fillId="30" borderId="135" xfId="51" applyNumberFormat="1" applyFill="1" applyBorder="1" applyAlignment="1" applyProtection="1">
      <alignment horizontal="right" vertical="center" indent="1"/>
      <protection locked="0"/>
    </xf>
    <xf numFmtId="3" fontId="1" fillId="30" borderId="153" xfId="51" applyNumberFormat="1" applyFill="1" applyBorder="1" applyAlignment="1" applyProtection="1">
      <alignment horizontal="right" vertical="center" indent="1"/>
      <protection locked="0"/>
    </xf>
    <xf numFmtId="3" fontId="2" fillId="30" borderId="90" xfId="0" applyNumberFormat="1" applyFont="1" applyFill="1" applyBorder="1" applyAlignment="1" applyProtection="1">
      <alignment horizontal="right" vertical="center"/>
      <protection locked="0"/>
    </xf>
    <xf numFmtId="49" fontId="0" fillId="30" borderId="90" xfId="0" applyNumberFormat="1" applyFill="1" applyBorder="1" applyAlignment="1" applyProtection="1">
      <alignment horizontal="right" vertical="center"/>
      <protection locked="0"/>
    </xf>
    <xf numFmtId="0" fontId="2" fillId="30" borderId="90" xfId="0" applyFont="1" applyFill="1" applyBorder="1" applyAlignment="1" applyProtection="1">
      <alignment horizontal="right" vertical="center"/>
      <protection locked="0"/>
    </xf>
    <xf numFmtId="3" fontId="98" fillId="30" borderId="90" xfId="0" applyNumberFormat="1" applyFont="1" applyFill="1" applyBorder="1" applyAlignment="1" applyProtection="1">
      <alignment horizontal="right" vertical="center"/>
      <protection locked="0"/>
    </xf>
    <xf numFmtId="2" fontId="99" fillId="0" borderId="154" xfId="0" applyNumberFormat="1" applyFont="1" applyFill="1" applyBorder="1" applyAlignment="1" applyProtection="1">
      <alignment horizontal="right"/>
      <protection/>
    </xf>
    <xf numFmtId="2" fontId="99" fillId="0" borderId="154" xfId="0" applyNumberFormat="1" applyFont="1" applyFill="1" applyBorder="1" applyAlignment="1" applyProtection="1">
      <alignment/>
      <protection/>
    </xf>
    <xf numFmtId="2" fontId="99" fillId="0" borderId="91" xfId="0" applyNumberFormat="1" applyFont="1" applyFill="1" applyBorder="1" applyAlignment="1" applyProtection="1">
      <alignment horizontal="right"/>
      <protection/>
    </xf>
    <xf numFmtId="2" fontId="99" fillId="0" borderId="91" xfId="0" applyNumberFormat="1" applyFont="1" applyFill="1" applyBorder="1" applyAlignment="1" applyProtection="1">
      <alignment/>
      <protection/>
    </xf>
    <xf numFmtId="0" fontId="99" fillId="0" borderId="93" xfId="0" applyFont="1" applyFill="1" applyBorder="1" applyAlignment="1" applyProtection="1">
      <alignment/>
      <protection/>
    </xf>
    <xf numFmtId="0" fontId="99" fillId="0" borderId="91" xfId="0" applyFont="1" applyFill="1" applyBorder="1" applyAlignment="1" applyProtection="1">
      <alignment/>
      <protection/>
    </xf>
    <xf numFmtId="0" fontId="99" fillId="0" borderId="91" xfId="0" applyFont="1" applyFill="1" applyBorder="1" applyAlignment="1" applyProtection="1">
      <alignment horizontal="right"/>
      <protection/>
    </xf>
    <xf numFmtId="0" fontId="99" fillId="0" borderId="0" xfId="0" applyFont="1" applyFill="1" applyBorder="1" applyAlignment="1" applyProtection="1">
      <alignment/>
      <protection/>
    </xf>
    <xf numFmtId="2" fontId="99" fillId="0" borderId="0" xfId="0" applyNumberFormat="1" applyFont="1" applyFill="1" applyBorder="1" applyAlignment="1" applyProtection="1">
      <alignment/>
      <protection/>
    </xf>
    <xf numFmtId="2" fontId="99" fillId="0" borderId="155" xfId="0" applyNumberFormat="1" applyFont="1" applyFill="1" applyBorder="1" applyAlignment="1" applyProtection="1">
      <alignment/>
      <protection/>
    </xf>
    <xf numFmtId="49" fontId="99" fillId="0" borderId="135" xfId="0" applyNumberFormat="1" applyFont="1" applyFill="1" applyBorder="1" applyAlignment="1" applyProtection="1">
      <alignment/>
      <protection/>
    </xf>
    <xf numFmtId="49" fontId="99" fillId="0" borderId="0" xfId="0" applyNumberFormat="1" applyFont="1" applyFill="1" applyBorder="1" applyAlignment="1" applyProtection="1">
      <alignment/>
      <protection/>
    </xf>
    <xf numFmtId="49" fontId="99" fillId="0" borderId="124" xfId="0" applyNumberFormat="1" applyFont="1" applyFill="1" applyBorder="1" applyAlignment="1" applyProtection="1">
      <alignment/>
      <protection/>
    </xf>
    <xf numFmtId="49" fontId="99" fillId="0" borderId="96" xfId="0" applyNumberFormat="1" applyFont="1" applyFill="1" applyBorder="1" applyAlignment="1" applyProtection="1">
      <alignment/>
      <protection/>
    </xf>
    <xf numFmtId="49" fontId="99" fillId="0" borderId="91" xfId="0" applyNumberFormat="1" applyFont="1" applyFill="1" applyBorder="1" applyAlignment="1" applyProtection="1">
      <alignment/>
      <protection/>
    </xf>
    <xf numFmtId="49" fontId="99" fillId="0" borderId="95" xfId="0" applyNumberFormat="1" applyFont="1" applyFill="1" applyBorder="1" applyAlignment="1" applyProtection="1">
      <alignment/>
      <protection/>
    </xf>
    <xf numFmtId="0" fontId="99" fillId="0" borderId="124" xfId="0" applyFont="1" applyFill="1" applyBorder="1" applyAlignment="1" applyProtection="1">
      <alignment/>
      <protection/>
    </xf>
    <xf numFmtId="0" fontId="99" fillId="0" borderId="111" xfId="0" applyFont="1" applyFill="1" applyBorder="1" applyAlignment="1" applyProtection="1">
      <alignment/>
      <protection/>
    </xf>
    <xf numFmtId="0" fontId="99" fillId="0" borderId="9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44" applyNumberFormat="1" applyFill="1" applyBorder="1" applyAlignment="1" applyProtection="1">
      <alignment horizontal="center"/>
      <protection/>
    </xf>
    <xf numFmtId="0" fontId="28" fillId="0" borderId="12" xfId="0" applyFont="1" applyFill="1" applyBorder="1" applyAlignment="1">
      <alignment horizontal="left"/>
    </xf>
    <xf numFmtId="3" fontId="100" fillId="30" borderId="156" xfId="51" applyNumberFormat="1" applyFont="1" applyFill="1" applyBorder="1" applyAlignment="1" applyProtection="1">
      <alignment horizontal="center" vertical="center"/>
      <protection locked="0"/>
    </xf>
    <xf numFmtId="3" fontId="1" fillId="30" borderId="156" xfId="51" applyNumberFormat="1" applyFill="1" applyBorder="1" applyAlignment="1" applyProtection="1">
      <alignment horizontal="right" vertical="center" indent="1"/>
      <protection locked="0"/>
    </xf>
    <xf numFmtId="3" fontId="1" fillId="30" borderId="157" xfId="51" applyNumberFormat="1" applyFill="1" applyBorder="1" applyAlignment="1" applyProtection="1">
      <alignment horizontal="right" vertical="center" indent="1"/>
      <protection locked="0"/>
    </xf>
    <xf numFmtId="3" fontId="1" fillId="30" borderId="158" xfId="51" applyNumberFormat="1" applyFill="1" applyBorder="1" applyAlignment="1" applyProtection="1">
      <alignment horizontal="right" vertical="center" indent="1"/>
      <protection locked="0"/>
    </xf>
    <xf numFmtId="3" fontId="1" fillId="30" borderId="159" xfId="51" applyNumberFormat="1" applyFill="1" applyBorder="1" applyAlignment="1" applyProtection="1">
      <alignment horizontal="right" vertical="center" indent="1"/>
      <protection locked="0"/>
    </xf>
    <xf numFmtId="4" fontId="17" fillId="33" borderId="26" xfId="0" applyNumberFormat="1" applyFont="1" applyFill="1" applyBorder="1" applyAlignment="1">
      <alignment/>
    </xf>
    <xf numFmtId="4" fontId="17" fillId="33" borderId="19" xfId="0" applyNumberFormat="1" applyFont="1" applyFill="1" applyBorder="1" applyAlignment="1">
      <alignment/>
    </xf>
    <xf numFmtId="2" fontId="2" fillId="35" borderId="92" xfId="0" applyNumberFormat="1" applyFont="1" applyFill="1" applyBorder="1" applyAlignment="1" applyProtection="1">
      <alignment/>
      <protection/>
    </xf>
    <xf numFmtId="0" fontId="101" fillId="0" borderId="0" xfId="0" applyFont="1" applyAlignment="1">
      <alignment/>
    </xf>
    <xf numFmtId="3" fontId="101" fillId="0" borderId="0" xfId="0" applyNumberFormat="1" applyFont="1" applyAlignment="1">
      <alignment/>
    </xf>
    <xf numFmtId="0" fontId="102" fillId="0" borderId="103" xfId="0" applyFont="1" applyFill="1" applyBorder="1" applyAlignment="1">
      <alignment/>
    </xf>
    <xf numFmtId="0" fontId="102" fillId="0" borderId="160" xfId="0" applyFont="1" applyFill="1" applyBorder="1" applyAlignment="1">
      <alignment/>
    </xf>
    <xf numFmtId="0" fontId="103" fillId="0" borderId="0" xfId="0" applyFont="1" applyAlignment="1">
      <alignment/>
    </xf>
    <xf numFmtId="0" fontId="102" fillId="0" borderId="0" xfId="0" applyFont="1" applyAlignment="1">
      <alignment/>
    </xf>
    <xf numFmtId="0" fontId="2" fillId="33" borderId="161" xfId="0" applyFont="1" applyFill="1" applyBorder="1" applyAlignment="1">
      <alignment/>
    </xf>
    <xf numFmtId="0" fontId="2" fillId="0" borderId="91" xfId="0" applyFont="1" applyFill="1" applyBorder="1" applyAlignment="1" applyProtection="1" quotePrefix="1">
      <alignment horizontal="right"/>
      <protection/>
    </xf>
    <xf numFmtId="2" fontId="2" fillId="0" borderId="94" xfId="0" applyNumberFormat="1" applyFont="1" applyFill="1" applyBorder="1" applyAlignment="1" applyProtection="1">
      <alignment horizontal="right"/>
      <protection/>
    </xf>
    <xf numFmtId="0" fontId="39" fillId="0" borderId="0" xfId="0" applyFont="1" applyAlignment="1">
      <alignment/>
    </xf>
    <xf numFmtId="0" fontId="10" fillId="33" borderId="162" xfId="0" applyFont="1" applyFill="1" applyBorder="1" applyAlignment="1">
      <alignment horizontal="center" vertical="center"/>
    </xf>
    <xf numFmtId="0" fontId="10" fillId="33" borderId="133" xfId="0" applyFont="1" applyFill="1" applyBorder="1" applyAlignment="1">
      <alignment horizontal="center" vertical="center"/>
    </xf>
    <xf numFmtId="4" fontId="2" fillId="30" borderId="96" xfId="0" applyNumberFormat="1" applyFont="1" applyFill="1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0" fontId="0" fillId="0" borderId="111" xfId="0" applyBorder="1" applyAlignment="1" applyProtection="1">
      <alignment/>
      <protection locked="0"/>
    </xf>
    <xf numFmtId="0" fontId="2" fillId="33" borderId="96" xfId="0" applyFont="1" applyFill="1" applyBorder="1" applyAlignment="1">
      <alignment/>
    </xf>
    <xf numFmtId="0" fontId="99" fillId="0" borderId="96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03" xfId="0" applyFont="1" applyFill="1" applyBorder="1" applyAlignment="1">
      <alignment/>
    </xf>
    <xf numFmtId="4" fontId="2" fillId="30" borderId="109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8" fillId="39" borderId="0" xfId="0" applyFont="1" applyFill="1" applyBorder="1" applyAlignment="1">
      <alignment horizontal="center"/>
    </xf>
    <xf numFmtId="0" fontId="8" fillId="39" borderId="84" xfId="0" applyFont="1" applyFill="1" applyBorder="1" applyAlignment="1">
      <alignment horizontal="center"/>
    </xf>
    <xf numFmtId="0" fontId="2" fillId="33" borderId="124" xfId="0" applyFont="1" applyFill="1" applyBorder="1" applyAlignment="1">
      <alignment/>
    </xf>
    <xf numFmtId="0" fontId="10" fillId="33" borderId="163" xfId="0" applyFont="1" applyFill="1" applyBorder="1" applyAlignment="1">
      <alignment horizontal="center" vertical="center"/>
    </xf>
    <xf numFmtId="0" fontId="10" fillId="33" borderId="164" xfId="0" applyFont="1" applyFill="1" applyBorder="1" applyAlignment="1">
      <alignment horizontal="center" vertical="center"/>
    </xf>
    <xf numFmtId="0" fontId="10" fillId="33" borderId="165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/>
    </xf>
    <xf numFmtId="0" fontId="18" fillId="34" borderId="0" xfId="0" applyFont="1" applyFill="1" applyBorder="1" applyAlignment="1" applyProtection="1">
      <alignment horizontal="left" vertical="center"/>
      <protection locked="0"/>
    </xf>
    <xf numFmtId="0" fontId="8" fillId="40" borderId="84" xfId="0" applyFont="1" applyFill="1" applyBorder="1" applyAlignment="1">
      <alignment horizontal="center"/>
    </xf>
    <xf numFmtId="4" fontId="2" fillId="30" borderId="111" xfId="0" applyNumberFormat="1" applyFont="1" applyFill="1" applyBorder="1" applyAlignment="1" applyProtection="1">
      <alignment/>
      <protection locked="0"/>
    </xf>
    <xf numFmtId="0" fontId="25" fillId="0" borderId="0" xfId="44" applyNumberFormat="1" applyFont="1" applyFill="1" applyBorder="1" applyAlignment="1" applyProtection="1">
      <alignment horizontal="center"/>
      <protection locked="0"/>
    </xf>
    <xf numFmtId="0" fontId="27" fillId="0" borderId="18" xfId="0" applyFont="1" applyFill="1" applyBorder="1" applyAlignment="1">
      <alignment horizontal="center"/>
    </xf>
    <xf numFmtId="0" fontId="27" fillId="0" borderId="83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39" fillId="0" borderId="84" xfId="0" applyFont="1" applyBorder="1" applyAlignment="1">
      <alignment horizontal="center" vertical="top"/>
    </xf>
    <xf numFmtId="0" fontId="28" fillId="0" borderId="84" xfId="0" applyFont="1" applyBorder="1" applyAlignment="1">
      <alignment horizontal="center" vertical="top"/>
    </xf>
    <xf numFmtId="1" fontId="10" fillId="0" borderId="90" xfId="0" applyNumberFormat="1" applyFont="1" applyBorder="1" applyAlignment="1">
      <alignment horizontal="right" vertical="center" indent="1"/>
    </xf>
    <xf numFmtId="0" fontId="10" fillId="0" borderId="27" xfId="0" applyFont="1" applyBorder="1" applyAlignment="1">
      <alignment vertical="center"/>
    </xf>
    <xf numFmtId="1" fontId="10" fillId="0" borderId="33" xfId="0" applyNumberFormat="1" applyFon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10" fillId="0" borderId="90" xfId="0" applyFont="1" applyBorder="1" applyAlignment="1">
      <alignment horizontal="left" vertical="center"/>
    </xf>
    <xf numFmtId="1" fontId="0" fillId="0" borderId="90" xfId="0" applyNumberFormat="1" applyBorder="1" applyAlignment="1">
      <alignment horizontal="center" vertical="center"/>
    </xf>
    <xf numFmtId="0" fontId="10" fillId="41" borderId="106" xfId="0" applyFont="1" applyFill="1" applyBorder="1" applyAlignment="1">
      <alignment horizontal="right" vertical="center" indent="1"/>
    </xf>
    <xf numFmtId="1" fontId="10" fillId="0" borderId="27" xfId="0" applyNumberFormat="1" applyFont="1" applyBorder="1" applyAlignment="1">
      <alignment horizontal="right" vertical="center" indent="1"/>
    </xf>
    <xf numFmtId="0" fontId="10" fillId="0" borderId="22" xfId="0" applyFont="1" applyBorder="1" applyAlignment="1">
      <alignment horizontal="center" vertical="center" textRotation="90"/>
    </xf>
    <xf numFmtId="0" fontId="10" fillId="0" borderId="90" xfId="0" applyFont="1" applyBorder="1" applyAlignment="1">
      <alignment horizontal="center" vertical="center" textRotation="90"/>
    </xf>
    <xf numFmtId="1" fontId="10" fillId="0" borderId="157" xfId="0" applyNumberFormat="1" applyFont="1" applyBorder="1" applyAlignment="1">
      <alignment horizontal="right" vertical="center" indent="1"/>
    </xf>
    <xf numFmtId="0" fontId="10" fillId="0" borderId="117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" fillId="30" borderId="83" xfId="51" applyFill="1" applyBorder="1" applyAlignment="1" applyProtection="1">
      <alignment horizontal="left" vertical="center"/>
      <protection locked="0"/>
    </xf>
    <xf numFmtId="0" fontId="1" fillId="0" borderId="167" xfId="51" applyBorder="1" applyAlignment="1">
      <alignment vertical="center"/>
      <protection/>
    </xf>
    <xf numFmtId="0" fontId="44" fillId="37" borderId="168" xfId="51" applyFont="1" applyFill="1" applyBorder="1" applyAlignment="1">
      <alignment horizontal="center" vertical="center" textRotation="90"/>
      <protection/>
    </xf>
    <xf numFmtId="0" fontId="44" fillId="37" borderId="137" xfId="51" applyFont="1" applyFill="1" applyBorder="1" applyAlignment="1">
      <alignment horizontal="center" vertical="center" textRotation="90"/>
      <protection/>
    </xf>
    <xf numFmtId="0" fontId="44" fillId="37" borderId="169" xfId="51" applyFont="1" applyFill="1" applyBorder="1" applyAlignment="1">
      <alignment horizontal="center" vertical="center" textRotation="90"/>
      <protection/>
    </xf>
    <xf numFmtId="0" fontId="1" fillId="30" borderId="170" xfId="51" applyFill="1" applyBorder="1" applyAlignment="1" applyProtection="1">
      <alignment horizontal="left" vertical="center"/>
      <protection locked="0"/>
    </xf>
    <xf numFmtId="0" fontId="7" fillId="37" borderId="168" xfId="51" applyFont="1" applyFill="1" applyBorder="1" applyAlignment="1">
      <alignment horizontal="center" vertical="center" wrapText="1"/>
      <protection/>
    </xf>
    <xf numFmtId="0" fontId="7" fillId="37" borderId="169" xfId="51" applyFont="1" applyFill="1" applyBorder="1" applyAlignment="1">
      <alignment horizontal="center" vertical="center" wrapText="1"/>
      <protection/>
    </xf>
    <xf numFmtId="0" fontId="32" fillId="0" borderId="145" xfId="51" applyFont="1" applyBorder="1" applyAlignment="1" applyProtection="1">
      <alignment/>
      <protection/>
    </xf>
    <xf numFmtId="0" fontId="42" fillId="0" borderId="72" xfId="51" applyFont="1" applyBorder="1" applyAlignment="1">
      <alignment horizontal="center" vertical="center"/>
      <protection/>
    </xf>
    <xf numFmtId="0" fontId="42" fillId="0" borderId="18" xfId="51" applyFont="1" applyBorder="1" applyAlignment="1">
      <alignment horizontal="center" vertical="center"/>
      <protection/>
    </xf>
    <xf numFmtId="0" fontId="42" fillId="0" borderId="103" xfId="51" applyFont="1" applyBorder="1" applyAlignment="1">
      <alignment horizontal="center" vertical="center"/>
      <protection/>
    </xf>
    <xf numFmtId="0" fontId="28" fillId="37" borderId="107" xfId="51" applyFont="1" applyFill="1" applyBorder="1" applyAlignment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ontrole_tva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552450</xdr:colOff>
      <xdr:row>29</xdr:row>
      <xdr:rowOff>66675</xdr:rowOff>
    </xdr:from>
    <xdr:to>
      <xdr:col>13</xdr:col>
      <xdr:colOff>657225</xdr:colOff>
      <xdr:row>36</xdr:row>
      <xdr:rowOff>161925</xdr:rowOff>
    </xdr:to>
    <xdr:sp>
      <xdr:nvSpPr>
        <xdr:cNvPr id="1" name="Forme automatique 3"/>
        <xdr:cNvSpPr>
          <a:spLocks/>
        </xdr:cNvSpPr>
      </xdr:nvSpPr>
      <xdr:spPr>
        <a:xfrm>
          <a:off x="10868025" y="4676775"/>
          <a:ext cx="104775" cy="1228725"/>
        </a:xfrm>
        <a:prstGeom prst="leftBrace">
          <a:avLst>
            <a:gd name="adj" fmla="val -43689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</xdr:row>
      <xdr:rowOff>38100</xdr:rowOff>
    </xdr:from>
    <xdr:to>
      <xdr:col>4</xdr:col>
      <xdr:colOff>704850</xdr:colOff>
      <xdr:row>4</xdr:row>
      <xdr:rowOff>238125</xdr:rowOff>
    </xdr:to>
    <xdr:sp>
      <xdr:nvSpPr>
        <xdr:cNvPr id="1" name="Forme automatique 1"/>
        <xdr:cNvSpPr>
          <a:spLocks/>
        </xdr:cNvSpPr>
      </xdr:nvSpPr>
      <xdr:spPr>
        <a:xfrm>
          <a:off x="1885950" y="752475"/>
          <a:ext cx="85725" cy="457200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10</xdr:row>
      <xdr:rowOff>76200</xdr:rowOff>
    </xdr:from>
    <xdr:to>
      <xdr:col>4</xdr:col>
      <xdr:colOff>723900</xdr:colOff>
      <xdr:row>11</xdr:row>
      <xdr:rowOff>200025</xdr:rowOff>
    </xdr:to>
    <xdr:sp>
      <xdr:nvSpPr>
        <xdr:cNvPr id="2" name="Forme automatique 2"/>
        <xdr:cNvSpPr>
          <a:spLocks/>
        </xdr:cNvSpPr>
      </xdr:nvSpPr>
      <xdr:spPr>
        <a:xfrm>
          <a:off x="1924050" y="2505075"/>
          <a:ext cx="66675" cy="381000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12</xdr:row>
      <xdr:rowOff>76200</xdr:rowOff>
    </xdr:from>
    <xdr:to>
      <xdr:col>4</xdr:col>
      <xdr:colOff>723900</xdr:colOff>
      <xdr:row>14</xdr:row>
      <xdr:rowOff>190500</xdr:rowOff>
    </xdr:to>
    <xdr:sp>
      <xdr:nvSpPr>
        <xdr:cNvPr id="3" name="Forme automatique 3"/>
        <xdr:cNvSpPr>
          <a:spLocks/>
        </xdr:cNvSpPr>
      </xdr:nvSpPr>
      <xdr:spPr>
        <a:xfrm>
          <a:off x="1924050" y="3019425"/>
          <a:ext cx="66675" cy="628650"/>
        </a:xfrm>
        <a:prstGeom prst="leftBrac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809625</xdr:colOff>
      <xdr:row>23</xdr:row>
      <xdr:rowOff>247650</xdr:rowOff>
    </xdr:to>
    <xdr:grpSp>
      <xdr:nvGrpSpPr>
        <xdr:cNvPr id="4" name="Group 5"/>
        <xdr:cNvGrpSpPr>
          <a:grpSpLocks/>
        </xdr:cNvGrpSpPr>
      </xdr:nvGrpSpPr>
      <xdr:grpSpPr>
        <a:xfrm>
          <a:off x="4648200" y="4486275"/>
          <a:ext cx="809625" cy="1533525"/>
          <a:chOff x="7728" y="7410"/>
          <a:chExt cx="1347" cy="2415"/>
        </a:xfrm>
        <a:solidFill>
          <a:srgbClr val="FFFFFF"/>
        </a:solidFill>
      </xdr:grpSpPr>
      <xdr:sp>
        <xdr:nvSpPr>
          <xdr:cNvPr id="5" name="Ligne 6"/>
          <xdr:cNvSpPr>
            <a:spLocks/>
          </xdr:cNvSpPr>
        </xdr:nvSpPr>
        <xdr:spPr>
          <a:xfrm flipV="1">
            <a:off x="7744" y="8807"/>
            <a:ext cx="1329" cy="1017"/>
          </a:xfrm>
          <a:prstGeom prst="line">
            <a:avLst/>
          </a:prstGeom>
          <a:noFill/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gne 7"/>
          <xdr:cNvSpPr>
            <a:spLocks/>
          </xdr:cNvSpPr>
        </xdr:nvSpPr>
        <xdr:spPr>
          <a:xfrm>
            <a:off x="7728" y="7410"/>
            <a:ext cx="1347" cy="1395"/>
          </a:xfrm>
          <a:prstGeom prst="line">
            <a:avLst/>
          </a:prstGeom>
          <a:noFill/>
          <a:ln w="32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25</xdr:row>
      <xdr:rowOff>95250</xdr:rowOff>
    </xdr:from>
    <xdr:to>
      <xdr:col>8</xdr:col>
      <xdr:colOff>819150</xdr:colOff>
      <xdr:row>26</xdr:row>
      <xdr:rowOff>257175</xdr:rowOff>
    </xdr:to>
    <xdr:sp>
      <xdr:nvSpPr>
        <xdr:cNvPr id="7" name="Ligne 8"/>
        <xdr:cNvSpPr>
          <a:spLocks/>
        </xdr:cNvSpPr>
      </xdr:nvSpPr>
      <xdr:spPr>
        <a:xfrm flipV="1">
          <a:off x="4657725" y="6381750"/>
          <a:ext cx="809625" cy="4191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819150</xdr:colOff>
      <xdr:row>25</xdr:row>
      <xdr:rowOff>95250</xdr:rowOff>
    </xdr:to>
    <xdr:sp>
      <xdr:nvSpPr>
        <xdr:cNvPr id="8" name="Ligne 9"/>
        <xdr:cNvSpPr>
          <a:spLocks/>
        </xdr:cNvSpPr>
      </xdr:nvSpPr>
      <xdr:spPr>
        <a:xfrm>
          <a:off x="4648200" y="6029325"/>
          <a:ext cx="819150" cy="35242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85725</xdr:rowOff>
    </xdr:from>
    <xdr:to>
      <xdr:col>8</xdr:col>
      <xdr:colOff>819150</xdr:colOff>
      <xdr:row>33</xdr:row>
      <xdr:rowOff>152400</xdr:rowOff>
    </xdr:to>
    <xdr:sp>
      <xdr:nvSpPr>
        <xdr:cNvPr id="9" name="Ligne 10"/>
        <xdr:cNvSpPr>
          <a:spLocks/>
        </xdr:cNvSpPr>
      </xdr:nvSpPr>
      <xdr:spPr>
        <a:xfrm flipV="1">
          <a:off x="4648200" y="8305800"/>
          <a:ext cx="819150" cy="58102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819150</xdr:colOff>
      <xdr:row>31</xdr:row>
      <xdr:rowOff>85725</xdr:rowOff>
    </xdr:to>
    <xdr:sp>
      <xdr:nvSpPr>
        <xdr:cNvPr id="10" name="Ligne 11"/>
        <xdr:cNvSpPr>
          <a:spLocks/>
        </xdr:cNvSpPr>
      </xdr:nvSpPr>
      <xdr:spPr>
        <a:xfrm>
          <a:off x="4648200" y="7715250"/>
          <a:ext cx="819150" cy="5905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27</xdr:row>
      <xdr:rowOff>0</xdr:rowOff>
    </xdr:from>
    <xdr:to>
      <xdr:col>7</xdr:col>
      <xdr:colOff>0</xdr:colOff>
      <xdr:row>27</xdr:row>
      <xdr:rowOff>371475</xdr:rowOff>
    </xdr:to>
    <xdr:sp fLocksText="0">
      <xdr:nvSpPr>
        <xdr:cNvPr id="11" name="Text 12"/>
        <xdr:cNvSpPr txBox="1">
          <a:spLocks noChangeArrowheads="1"/>
        </xdr:cNvSpPr>
      </xdr:nvSpPr>
      <xdr:spPr>
        <a:xfrm>
          <a:off x="3619500" y="6800850"/>
          <a:ext cx="180975" cy="37147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BT</a:t>
          </a:r>
        </a:p>
      </xdr:txBody>
    </xdr:sp>
    <xdr:clientData/>
  </xdr:twoCellAnchor>
  <xdr:twoCellAnchor>
    <xdr:from>
      <xdr:col>7</xdr:col>
      <xdr:colOff>571500</xdr:colOff>
      <xdr:row>28</xdr:row>
      <xdr:rowOff>9525</xdr:rowOff>
    </xdr:from>
    <xdr:to>
      <xdr:col>8</xdr:col>
      <xdr:colOff>0</xdr:colOff>
      <xdr:row>28</xdr:row>
      <xdr:rowOff>533400</xdr:rowOff>
    </xdr:to>
    <xdr:sp fLocksText="0">
      <xdr:nvSpPr>
        <xdr:cNvPr id="12" name="Text 13"/>
        <xdr:cNvSpPr txBox="1">
          <a:spLocks noChangeArrowheads="1"/>
        </xdr:cNvSpPr>
      </xdr:nvSpPr>
      <xdr:spPr>
        <a:xfrm>
          <a:off x="4371975" y="7181850"/>
          <a:ext cx="276225" cy="52387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</a:t>
          </a:r>
        </a:p>
      </xdr:txBody>
    </xdr:sp>
    <xdr:clientData/>
  </xdr:twoCellAnchor>
  <xdr:twoCellAnchor>
    <xdr:from>
      <xdr:col>7</xdr:col>
      <xdr:colOff>590550</xdr:colOff>
      <xdr:row>17</xdr:row>
      <xdr:rowOff>0</xdr:rowOff>
    </xdr:from>
    <xdr:to>
      <xdr:col>7</xdr:col>
      <xdr:colOff>847725</xdr:colOff>
      <xdr:row>17</xdr:row>
      <xdr:rowOff>257175</xdr:rowOff>
    </xdr:to>
    <xdr:sp fLocksText="0">
      <xdr:nvSpPr>
        <xdr:cNvPr id="13" name="Text 14"/>
        <xdr:cNvSpPr txBox="1">
          <a:spLocks noChangeArrowheads="1"/>
        </xdr:cNvSpPr>
      </xdr:nvSpPr>
      <xdr:spPr>
        <a:xfrm>
          <a:off x="4391025" y="4229100"/>
          <a:ext cx="257175" cy="25717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BW</a:t>
          </a:r>
        </a:p>
      </xdr:txBody>
    </xdr:sp>
    <xdr:clientData/>
  </xdr:twoCellAnchor>
  <xdr:twoCellAnchor>
    <xdr:from>
      <xdr:col>5</xdr:col>
      <xdr:colOff>866775</xdr:colOff>
      <xdr:row>32</xdr:row>
      <xdr:rowOff>0</xdr:rowOff>
    </xdr:from>
    <xdr:to>
      <xdr:col>6</xdr:col>
      <xdr:colOff>0</xdr:colOff>
      <xdr:row>32</xdr:row>
      <xdr:rowOff>257175</xdr:rowOff>
    </xdr:to>
    <xdr:sp fLocksText="0">
      <xdr:nvSpPr>
        <xdr:cNvPr id="14" name="Text 15"/>
        <xdr:cNvSpPr txBox="1">
          <a:spLocks noChangeArrowheads="1"/>
        </xdr:cNvSpPr>
      </xdr:nvSpPr>
      <xdr:spPr>
        <a:xfrm>
          <a:off x="2895600" y="8477250"/>
          <a:ext cx="180975" cy="257175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</a:t>
          </a:r>
        </a:p>
      </xdr:txBody>
    </xdr:sp>
    <xdr:clientData/>
  </xdr:twoCellAnchor>
  <xdr:twoCellAnchor>
    <xdr:from>
      <xdr:col>5</xdr:col>
      <xdr:colOff>866775</xdr:colOff>
      <xdr:row>28</xdr:row>
      <xdr:rowOff>0</xdr:rowOff>
    </xdr:from>
    <xdr:to>
      <xdr:col>6</xdr:col>
      <xdr:colOff>0</xdr:colOff>
      <xdr:row>28</xdr:row>
      <xdr:rowOff>533400</xdr:rowOff>
    </xdr:to>
    <xdr:sp fLocksText="0">
      <xdr:nvSpPr>
        <xdr:cNvPr id="15" name="Text 12"/>
        <xdr:cNvSpPr txBox="1">
          <a:spLocks noChangeArrowheads="1"/>
        </xdr:cNvSpPr>
      </xdr:nvSpPr>
      <xdr:spPr>
        <a:xfrm>
          <a:off x="2895600" y="7172325"/>
          <a:ext cx="180975" cy="53340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</xdr:row>
      <xdr:rowOff>238125</xdr:rowOff>
    </xdr:from>
    <xdr:to>
      <xdr:col>3</xdr:col>
      <xdr:colOff>238125</xdr:colOff>
      <xdr:row>18</xdr:row>
      <xdr:rowOff>47625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3086100" y="46672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5</xdr:col>
      <xdr:colOff>238125</xdr:colOff>
      <xdr:row>18</xdr:row>
      <xdr:rowOff>47625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5857875" y="46672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</a:t>
          </a:r>
        </a:p>
      </xdr:txBody>
    </xdr:sp>
    <xdr:clientData/>
  </xdr:twoCellAnchor>
  <xdr:twoCellAnchor>
    <xdr:from>
      <xdr:col>4</xdr:col>
      <xdr:colOff>0</xdr:colOff>
      <xdr:row>28</xdr:row>
      <xdr:rowOff>161925</xdr:rowOff>
    </xdr:from>
    <xdr:to>
      <xdr:col>4</xdr:col>
      <xdr:colOff>219075</xdr:colOff>
      <xdr:row>29</xdr:row>
      <xdr:rowOff>57150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4400550" y="725805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</a:t>
          </a:r>
        </a:p>
      </xdr:txBody>
    </xdr:sp>
    <xdr:clientData/>
  </xdr:twoCellAnchor>
  <xdr:twoCellAnchor>
    <xdr:from>
      <xdr:col>5</xdr:col>
      <xdr:colOff>28575</xdr:colOff>
      <xdr:row>28</xdr:row>
      <xdr:rowOff>161925</xdr:rowOff>
    </xdr:from>
    <xdr:to>
      <xdr:col>5</xdr:col>
      <xdr:colOff>257175</xdr:colOff>
      <xdr:row>29</xdr:row>
      <xdr:rowOff>57150</xdr:rowOff>
    </xdr:to>
    <xdr:sp fLocksText="0">
      <xdr:nvSpPr>
        <xdr:cNvPr id="4" name="Text 2"/>
        <xdr:cNvSpPr txBox="1">
          <a:spLocks noChangeArrowheads="1"/>
        </xdr:cNvSpPr>
      </xdr:nvSpPr>
      <xdr:spPr>
        <a:xfrm>
          <a:off x="5876925" y="7258050"/>
          <a:ext cx="228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45"/>
  <sheetViews>
    <sheetView showGridLines="0" tabSelected="1" showOutlineSymbols="0" zoomScalePageLayoutView="0" workbookViewId="0" topLeftCell="A1">
      <pane xSplit="1" ySplit="11" topLeftCell="B12" activePane="bottomRight" state="frozen"/>
      <selection pane="topLeft" activeCell="A1" sqref="A1"/>
      <selection pane="topRight" activeCell="R1" sqref="R1"/>
      <selection pane="bottomLeft" activeCell="A12" sqref="A12"/>
      <selection pane="bottomRight" activeCell="S19" sqref="S19"/>
    </sheetView>
  </sheetViews>
  <sheetFormatPr defaultColWidth="11.421875" defaultRowHeight="12.75" outlineLevelRow="1"/>
  <cols>
    <col min="1" max="1" width="10.8515625" style="1" customWidth="1"/>
    <col min="2" max="2" width="26.421875" style="1" customWidth="1"/>
    <col min="3" max="5" width="10.7109375" style="1" customWidth="1"/>
    <col min="6" max="9" width="11.421875" style="1" customWidth="1"/>
    <col min="10" max="10" width="11.57421875" style="1" customWidth="1"/>
    <col min="11" max="12" width="0.85546875" style="1" customWidth="1"/>
    <col min="13" max="13" width="26.28125" style="1" customWidth="1"/>
    <col min="14" max="16" width="11.421875" style="1" customWidth="1"/>
    <col min="17" max="36" width="10.57421875" style="1" customWidth="1"/>
    <col min="37" max="37" width="11.7109375" style="1" customWidth="1"/>
    <col min="38" max="38" width="11.00390625" style="1" customWidth="1"/>
    <col min="39" max="50" width="10.57421875" style="1" customWidth="1"/>
    <col min="51" max="16384" width="11.421875" style="1" customWidth="1"/>
  </cols>
  <sheetData>
    <row r="1" ht="6" customHeight="1"/>
    <row r="2" spans="1:47" ht="15.75" customHeight="1">
      <c r="A2" s="2">
        <v>2019</v>
      </c>
      <c r="B2" s="490" t="str">
        <f>"RECAPITULATION COMPTABLE DE L'EXERCICE "&amp;A2</f>
        <v>RECAPITULATION COMPTABLE DE L'EXERCICE 2019</v>
      </c>
      <c r="C2" s="490"/>
      <c r="D2" s="490"/>
      <c r="E2" s="490"/>
      <c r="F2" s="490"/>
      <c r="G2" s="490"/>
      <c r="H2" s="490"/>
      <c r="I2" s="490"/>
      <c r="J2" s="453"/>
      <c r="N2" s="391" t="str">
        <f>$I$4&amp;" "&amp;$C$4</f>
        <v> </v>
      </c>
      <c r="AC2" s="391" t="str">
        <f>$I$4&amp;" "&amp;$C$4</f>
        <v> </v>
      </c>
      <c r="AO2" s="391" t="str">
        <f>$I$4&amp;" "&amp;$C$4</f>
        <v> </v>
      </c>
      <c r="AP2" s="391"/>
      <c r="AQ2" s="391"/>
      <c r="AR2" s="391"/>
      <c r="AS2" s="391"/>
      <c r="AT2" s="391"/>
      <c r="AU2" s="391" t="str">
        <f>$I$4&amp;" "&amp;$C$4</f>
        <v> </v>
      </c>
    </row>
    <row r="3" ht="13.5" customHeight="1"/>
    <row r="4" spans="2:9" ht="15.75">
      <c r="B4" s="3" t="s">
        <v>0</v>
      </c>
      <c r="C4" s="491"/>
      <c r="D4" s="491"/>
      <c r="E4" s="491"/>
      <c r="F4" s="491"/>
      <c r="G4" s="389"/>
      <c r="H4" s="390" t="s">
        <v>1</v>
      </c>
      <c r="I4" s="388"/>
    </row>
    <row r="5" spans="8:9" ht="14.25" customHeight="1">
      <c r="H5" s="4"/>
      <c r="I5" s="4"/>
    </row>
    <row r="6" spans="1:50" ht="12.75">
      <c r="A6" s="6"/>
      <c r="B6" s="492" t="s">
        <v>2</v>
      </c>
      <c r="C6" s="492"/>
      <c r="D6" s="492"/>
      <c r="E6" s="492"/>
      <c r="F6" s="492"/>
      <c r="G6" s="492"/>
      <c r="H6" s="492"/>
      <c r="I6" s="492"/>
      <c r="J6" s="492"/>
      <c r="M6" s="484" t="s">
        <v>3</v>
      </c>
      <c r="N6" s="484"/>
      <c r="O6" s="484"/>
      <c r="P6" s="484"/>
      <c r="Q6" s="484"/>
      <c r="R6" s="484"/>
      <c r="S6" s="484"/>
      <c r="T6" s="484"/>
      <c r="U6" s="484"/>
      <c r="V6" s="484"/>
      <c r="W6" s="485" t="s">
        <v>3</v>
      </c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 t="s">
        <v>3</v>
      </c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485"/>
      <c r="AT6" s="485" t="s">
        <v>3</v>
      </c>
      <c r="AU6" s="485"/>
      <c r="AV6" s="485"/>
      <c r="AW6" s="485"/>
      <c r="AX6" s="485"/>
    </row>
    <row r="7" spans="1:50" s="17" customFormat="1" ht="13.5">
      <c r="A7" s="7"/>
      <c r="B7" s="8"/>
      <c r="C7" s="487" t="s">
        <v>4</v>
      </c>
      <c r="D7" s="487"/>
      <c r="E7" s="487"/>
      <c r="F7" s="9"/>
      <c r="G7" s="10" t="s">
        <v>5</v>
      </c>
      <c r="H7" s="11" t="s">
        <v>6</v>
      </c>
      <c r="I7" s="9" t="s">
        <v>7</v>
      </c>
      <c r="J7" s="12" t="s">
        <v>8</v>
      </c>
      <c r="K7" s="13"/>
      <c r="L7" s="13"/>
      <c r="M7" s="14"/>
      <c r="N7" s="488" t="s">
        <v>4</v>
      </c>
      <c r="O7" s="488"/>
      <c r="P7" s="488"/>
      <c r="Q7" s="15" t="s">
        <v>9</v>
      </c>
      <c r="R7" s="16" t="s">
        <v>10</v>
      </c>
      <c r="S7" s="10" t="s">
        <v>11</v>
      </c>
      <c r="T7" s="11"/>
      <c r="U7" s="489" t="s">
        <v>12</v>
      </c>
      <c r="V7" s="489"/>
      <c r="W7" s="11" t="s">
        <v>13</v>
      </c>
      <c r="X7" s="11" t="s">
        <v>14</v>
      </c>
      <c r="Y7" s="11" t="s">
        <v>15</v>
      </c>
      <c r="Z7" s="10" t="s">
        <v>16</v>
      </c>
      <c r="AA7" s="10" t="s">
        <v>17</v>
      </c>
      <c r="AB7" s="10" t="s">
        <v>18</v>
      </c>
      <c r="AC7" s="489" t="s">
        <v>19</v>
      </c>
      <c r="AD7" s="489"/>
      <c r="AE7" s="489"/>
      <c r="AF7" s="489"/>
      <c r="AG7" s="489"/>
      <c r="AH7" s="489"/>
      <c r="AI7" s="489" t="s">
        <v>20</v>
      </c>
      <c r="AJ7" s="489"/>
      <c r="AK7" s="11" t="s">
        <v>21</v>
      </c>
      <c r="AL7" s="10" t="s">
        <v>21</v>
      </c>
      <c r="AM7" s="473" t="s">
        <v>22</v>
      </c>
      <c r="AN7" s="473"/>
      <c r="AO7" s="473"/>
      <c r="AP7" s="473"/>
      <c r="AQ7" s="473"/>
      <c r="AR7" s="11" t="s">
        <v>23</v>
      </c>
      <c r="AS7" s="9" t="s">
        <v>24</v>
      </c>
      <c r="AT7" s="474" t="s">
        <v>25</v>
      </c>
      <c r="AU7" s="474"/>
      <c r="AV7" s="474"/>
      <c r="AW7" s="474"/>
      <c r="AX7" s="474"/>
    </row>
    <row r="8" spans="1:50" s="17" customFormat="1" ht="13.5">
      <c r="A8" s="18"/>
      <c r="B8" s="19" t="s">
        <v>26</v>
      </c>
      <c r="C8" s="20" t="s">
        <v>27</v>
      </c>
      <c r="D8" s="21" t="s">
        <v>28</v>
      </c>
      <c r="E8" s="22" t="s">
        <v>29</v>
      </c>
      <c r="F8" s="23" t="s">
        <v>30</v>
      </c>
      <c r="G8" s="21" t="s">
        <v>31</v>
      </c>
      <c r="H8" s="24" t="s">
        <v>32</v>
      </c>
      <c r="I8" s="23" t="s">
        <v>33</v>
      </c>
      <c r="J8" s="25" t="s">
        <v>34</v>
      </c>
      <c r="K8" s="13"/>
      <c r="L8" s="13"/>
      <c r="M8" s="26" t="s">
        <v>35</v>
      </c>
      <c r="N8" s="23" t="str">
        <f>C8</f>
        <v>Banque 1</v>
      </c>
      <c r="O8" s="21" t="str">
        <f>D8</f>
        <v>Banque 2</v>
      </c>
      <c r="P8" s="27" t="s">
        <v>29</v>
      </c>
      <c r="Q8" s="28" t="s">
        <v>36</v>
      </c>
      <c r="R8" s="29"/>
      <c r="S8" s="21" t="s">
        <v>37</v>
      </c>
      <c r="T8" s="24" t="s">
        <v>38</v>
      </c>
      <c r="U8" s="21" t="s">
        <v>39</v>
      </c>
      <c r="V8" s="21" t="s">
        <v>21</v>
      </c>
      <c r="W8" s="24" t="s">
        <v>40</v>
      </c>
      <c r="X8" s="24" t="s">
        <v>41</v>
      </c>
      <c r="Y8" s="24" t="s">
        <v>42</v>
      </c>
      <c r="Z8" s="24" t="s">
        <v>43</v>
      </c>
      <c r="AA8" s="24" t="s">
        <v>44</v>
      </c>
      <c r="AB8" s="24" t="s">
        <v>45</v>
      </c>
      <c r="AC8" s="21" t="s">
        <v>46</v>
      </c>
      <c r="AD8" s="21" t="s">
        <v>47</v>
      </c>
      <c r="AE8" s="21" t="s">
        <v>48</v>
      </c>
      <c r="AF8" s="21" t="s">
        <v>49</v>
      </c>
      <c r="AG8" s="24" t="s">
        <v>11</v>
      </c>
      <c r="AH8" s="30" t="s">
        <v>50</v>
      </c>
      <c r="AI8" s="21" t="s">
        <v>51</v>
      </c>
      <c r="AJ8" s="21" t="s">
        <v>52</v>
      </c>
      <c r="AK8" s="21" t="s">
        <v>53</v>
      </c>
      <c r="AL8" s="21" t="s">
        <v>54</v>
      </c>
      <c r="AM8" s="31" t="s">
        <v>55</v>
      </c>
      <c r="AN8" s="31" t="s">
        <v>56</v>
      </c>
      <c r="AO8" s="31" t="s">
        <v>57</v>
      </c>
      <c r="AP8" s="31" t="s">
        <v>58</v>
      </c>
      <c r="AQ8" s="21" t="s">
        <v>59</v>
      </c>
      <c r="AR8" s="21" t="s">
        <v>60</v>
      </c>
      <c r="AS8" s="21" t="s">
        <v>61</v>
      </c>
      <c r="AT8" s="21" t="s">
        <v>38</v>
      </c>
      <c r="AU8" s="21" t="s">
        <v>62</v>
      </c>
      <c r="AV8" s="21" t="s">
        <v>7</v>
      </c>
      <c r="AW8" s="21" t="s">
        <v>63</v>
      </c>
      <c r="AX8" s="25" t="s">
        <v>64</v>
      </c>
    </row>
    <row r="9" spans="1:50" s="17" customFormat="1" ht="13.5">
      <c r="A9" s="18"/>
      <c r="B9" s="30"/>
      <c r="C9" s="32"/>
      <c r="D9" s="21"/>
      <c r="E9" s="22"/>
      <c r="F9" s="23"/>
      <c r="G9" s="21" t="s">
        <v>65</v>
      </c>
      <c r="H9" s="24"/>
      <c r="I9" s="23"/>
      <c r="J9" s="33" t="s">
        <v>66</v>
      </c>
      <c r="K9" s="13"/>
      <c r="L9" s="13"/>
      <c r="M9" s="34"/>
      <c r="N9" s="35"/>
      <c r="O9" s="21"/>
      <c r="P9" s="21"/>
      <c r="Q9" s="32" t="s">
        <v>67</v>
      </c>
      <c r="R9" s="21"/>
      <c r="S9" s="21"/>
      <c r="T9" s="36"/>
      <c r="U9" s="21" t="s">
        <v>68</v>
      </c>
      <c r="V9" s="21" t="s">
        <v>69</v>
      </c>
      <c r="W9" s="24" t="s">
        <v>70</v>
      </c>
      <c r="X9" s="24" t="s">
        <v>71</v>
      </c>
      <c r="Y9" s="24"/>
      <c r="Z9" s="24"/>
      <c r="AA9" s="24" t="s">
        <v>72</v>
      </c>
      <c r="AB9" s="24" t="s">
        <v>73</v>
      </c>
      <c r="AC9" s="21" t="s">
        <v>74</v>
      </c>
      <c r="AD9" s="21" t="s">
        <v>75</v>
      </c>
      <c r="AE9" s="21" t="s">
        <v>76</v>
      </c>
      <c r="AF9" s="21" t="s">
        <v>77</v>
      </c>
      <c r="AG9" s="36" t="s">
        <v>78</v>
      </c>
      <c r="AH9" s="21" t="s">
        <v>79</v>
      </c>
      <c r="AI9" s="21" t="s">
        <v>80</v>
      </c>
      <c r="AJ9" s="21" t="s">
        <v>81</v>
      </c>
      <c r="AK9" s="37" t="s">
        <v>82</v>
      </c>
      <c r="AL9" s="38" t="s">
        <v>83</v>
      </c>
      <c r="AM9" s="24" t="s">
        <v>84</v>
      </c>
      <c r="AN9" s="24" t="s">
        <v>85</v>
      </c>
      <c r="AO9" s="24" t="s">
        <v>86</v>
      </c>
      <c r="AP9" s="24" t="s">
        <v>87</v>
      </c>
      <c r="AQ9" s="21" t="s">
        <v>88</v>
      </c>
      <c r="AR9" s="39"/>
      <c r="AS9" s="21"/>
      <c r="AT9" s="21" t="s">
        <v>89</v>
      </c>
      <c r="AU9" s="21" t="s">
        <v>90</v>
      </c>
      <c r="AV9" s="21" t="s">
        <v>33</v>
      </c>
      <c r="AW9" s="21" t="s">
        <v>91</v>
      </c>
      <c r="AX9" s="25" t="s">
        <v>92</v>
      </c>
    </row>
    <row r="10" spans="1:50" s="23" customFormat="1" ht="11.25">
      <c r="A10" s="40"/>
      <c r="B10" s="41" t="s">
        <v>93</v>
      </c>
      <c r="C10" s="42">
        <v>1</v>
      </c>
      <c r="D10" s="43">
        <v>2</v>
      </c>
      <c r="E10" s="44">
        <v>3</v>
      </c>
      <c r="F10" s="45">
        <v>4</v>
      </c>
      <c r="G10" s="43">
        <v>5</v>
      </c>
      <c r="H10" s="46">
        <v>6</v>
      </c>
      <c r="I10" s="45">
        <v>7</v>
      </c>
      <c r="J10" s="47">
        <v>8</v>
      </c>
      <c r="K10" s="48"/>
      <c r="L10" s="48"/>
      <c r="M10" s="49" t="s">
        <v>93</v>
      </c>
      <c r="N10" s="50">
        <v>1</v>
      </c>
      <c r="O10" s="43">
        <v>2</v>
      </c>
      <c r="P10" s="43">
        <v>3</v>
      </c>
      <c r="Q10" s="42">
        <v>4</v>
      </c>
      <c r="R10" s="43">
        <v>5</v>
      </c>
      <c r="S10" s="43">
        <v>6</v>
      </c>
      <c r="T10" s="46">
        <v>7</v>
      </c>
      <c r="U10" s="43">
        <v>8</v>
      </c>
      <c r="V10" s="43">
        <v>9</v>
      </c>
      <c r="W10" s="46">
        <v>10</v>
      </c>
      <c r="X10" s="46">
        <v>11</v>
      </c>
      <c r="Y10" s="46">
        <v>12</v>
      </c>
      <c r="Z10" s="46">
        <v>13</v>
      </c>
      <c r="AA10" s="46">
        <v>14</v>
      </c>
      <c r="AB10" s="46">
        <v>15</v>
      </c>
      <c r="AC10" s="43">
        <v>16</v>
      </c>
      <c r="AD10" s="43">
        <v>17</v>
      </c>
      <c r="AE10" s="43">
        <v>18</v>
      </c>
      <c r="AF10" s="43">
        <v>19</v>
      </c>
      <c r="AG10" s="46">
        <v>20</v>
      </c>
      <c r="AH10" s="43">
        <v>21</v>
      </c>
      <c r="AI10" s="43">
        <v>22</v>
      </c>
      <c r="AJ10" s="43">
        <v>23</v>
      </c>
      <c r="AK10" s="43">
        <v>24</v>
      </c>
      <c r="AL10" s="43">
        <v>25</v>
      </c>
      <c r="AM10" s="46">
        <v>26</v>
      </c>
      <c r="AN10" s="46">
        <v>27</v>
      </c>
      <c r="AO10" s="43">
        <v>28</v>
      </c>
      <c r="AP10" s="43">
        <v>29</v>
      </c>
      <c r="AQ10" s="43">
        <v>30</v>
      </c>
      <c r="AR10" s="43">
        <v>31</v>
      </c>
      <c r="AS10" s="43">
        <v>32</v>
      </c>
      <c r="AT10" s="43">
        <v>33</v>
      </c>
      <c r="AU10" s="43">
        <v>34</v>
      </c>
      <c r="AV10" s="43">
        <v>35</v>
      </c>
      <c r="AW10" s="43">
        <v>36</v>
      </c>
      <c r="AX10" s="47">
        <v>37</v>
      </c>
    </row>
    <row r="11" spans="1:50" ht="12.75" customHeight="1" hidden="1" outlineLevel="1">
      <c r="A11" s="51"/>
      <c r="C11" s="52"/>
      <c r="D11" s="53"/>
      <c r="E11" s="54"/>
      <c r="F11" s="55"/>
      <c r="G11" s="53"/>
      <c r="H11" s="56"/>
      <c r="I11" s="55"/>
      <c r="J11" s="57"/>
      <c r="M11" s="58"/>
      <c r="N11" s="59"/>
      <c r="O11" s="60"/>
      <c r="P11" s="60"/>
      <c r="Q11" s="59"/>
      <c r="R11" s="60"/>
      <c r="S11" s="60"/>
      <c r="T11" s="61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2"/>
    </row>
    <row r="12" spans="1:50" ht="14.25" customHeight="1" outlineLevel="1">
      <c r="A12" s="63" t="s">
        <v>94</v>
      </c>
      <c r="B12" s="64" t="str">
        <f aca="true" t="shared" si="0" ref="B12:B23">IF(SUM(C12:E12)=SUM(H12:J12,F12),"OK","Erreur : "&amp;TEXT(SUM(C12:E12)-SUM(H12:J12,F12),"0,00"))</f>
        <v>OK</v>
      </c>
      <c r="C12" s="65" t="s">
        <v>95</v>
      </c>
      <c r="D12" s="66"/>
      <c r="E12" s="67"/>
      <c r="F12" s="65" t="s">
        <v>95</v>
      </c>
      <c r="G12" s="68" t="s">
        <v>95</v>
      </c>
      <c r="H12" s="69"/>
      <c r="I12" s="69"/>
      <c r="J12" s="70"/>
      <c r="M12" s="71" t="str">
        <f aca="true" t="shared" si="1" ref="M12:M23">IF(SUM(N12:P12)=SUM(R12:AX12),"OK","Erreur: "&amp;TEXT(SUM(N12:P12)-SUM(R12:AX12),"0,00"))</f>
        <v>OK</v>
      </c>
      <c r="N12" s="72" t="s">
        <v>95</v>
      </c>
      <c r="O12" s="73"/>
      <c r="P12" s="73"/>
      <c r="Q12" s="72"/>
      <c r="R12" s="74"/>
      <c r="S12" s="74"/>
      <c r="T12" s="74"/>
      <c r="U12" s="74"/>
      <c r="V12" s="74"/>
      <c r="W12" s="74"/>
      <c r="X12" s="74"/>
      <c r="Y12" s="74"/>
      <c r="Z12" s="74"/>
      <c r="AA12" s="74" t="s">
        <v>95</v>
      </c>
      <c r="AB12" s="74"/>
      <c r="AC12" s="74"/>
      <c r="AD12" s="74"/>
      <c r="AE12" s="74"/>
      <c r="AF12" s="74"/>
      <c r="AG12" s="74"/>
      <c r="AH12" s="74" t="s">
        <v>95</v>
      </c>
      <c r="AI12" s="74"/>
      <c r="AJ12" s="74" t="s">
        <v>95</v>
      </c>
      <c r="AK12" s="74" t="s">
        <v>95</v>
      </c>
      <c r="AL12" s="74"/>
      <c r="AM12" s="74"/>
      <c r="AN12" s="74"/>
      <c r="AO12" s="74"/>
      <c r="AP12" s="74" t="s">
        <v>95</v>
      </c>
      <c r="AQ12" s="74" t="s">
        <v>95</v>
      </c>
      <c r="AR12" s="74"/>
      <c r="AS12" s="74"/>
      <c r="AT12" s="74"/>
      <c r="AU12" s="74"/>
      <c r="AV12" s="74"/>
      <c r="AW12" s="74"/>
      <c r="AX12" s="75"/>
    </row>
    <row r="13" spans="1:50" ht="14.25" customHeight="1" outlineLevel="1">
      <c r="A13" s="63" t="s">
        <v>96</v>
      </c>
      <c r="B13" s="64" t="str">
        <f t="shared" si="0"/>
        <v>OK</v>
      </c>
      <c r="C13" s="76"/>
      <c r="D13" s="77"/>
      <c r="E13" s="78"/>
      <c r="F13" s="76"/>
      <c r="G13" s="79"/>
      <c r="H13" s="74"/>
      <c r="I13" s="74"/>
      <c r="J13" s="75"/>
      <c r="M13" s="71" t="str">
        <f t="shared" si="1"/>
        <v>OK</v>
      </c>
      <c r="N13" s="80"/>
      <c r="O13" s="81"/>
      <c r="P13" s="81"/>
      <c r="Q13" s="80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3"/>
    </row>
    <row r="14" spans="1:50" ht="14.25" customHeight="1" outlineLevel="1">
      <c r="A14" s="63" t="s">
        <v>97</v>
      </c>
      <c r="B14" s="64" t="str">
        <f t="shared" si="0"/>
        <v>OK</v>
      </c>
      <c r="C14" s="84"/>
      <c r="D14" s="85"/>
      <c r="E14" s="86"/>
      <c r="F14" s="84"/>
      <c r="G14" s="87"/>
      <c r="H14" s="82"/>
      <c r="I14" s="82"/>
      <c r="J14" s="83"/>
      <c r="M14" s="71" t="str">
        <f t="shared" si="1"/>
        <v>OK</v>
      </c>
      <c r="N14" s="80"/>
      <c r="O14" s="81"/>
      <c r="P14" s="81"/>
      <c r="Q14" s="80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3"/>
    </row>
    <row r="15" spans="1:50" ht="14.25" customHeight="1" outlineLevel="1">
      <c r="A15" s="63" t="s">
        <v>98</v>
      </c>
      <c r="B15" s="64" t="str">
        <f t="shared" si="0"/>
        <v>OK</v>
      </c>
      <c r="C15" s="84"/>
      <c r="D15" s="85"/>
      <c r="E15" s="86"/>
      <c r="F15" s="84"/>
      <c r="G15" s="87"/>
      <c r="H15" s="82"/>
      <c r="I15" s="82"/>
      <c r="J15" s="83"/>
      <c r="M15" s="71" t="str">
        <f t="shared" si="1"/>
        <v>OK</v>
      </c>
      <c r="N15" s="80"/>
      <c r="O15" s="81"/>
      <c r="P15" s="81"/>
      <c r="Q15" s="80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3"/>
    </row>
    <row r="16" spans="1:50" ht="14.25" customHeight="1" outlineLevel="1">
      <c r="A16" s="63" t="s">
        <v>99</v>
      </c>
      <c r="B16" s="64" t="str">
        <f t="shared" si="0"/>
        <v>OK</v>
      </c>
      <c r="C16" s="84"/>
      <c r="D16" s="85"/>
      <c r="E16" s="86"/>
      <c r="F16" s="84"/>
      <c r="G16" s="87"/>
      <c r="H16" s="82"/>
      <c r="I16" s="82"/>
      <c r="J16" s="83"/>
      <c r="M16" s="71" t="str">
        <f t="shared" si="1"/>
        <v>OK</v>
      </c>
      <c r="N16" s="80"/>
      <c r="O16" s="81"/>
      <c r="P16" s="81"/>
      <c r="Q16" s="80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3"/>
    </row>
    <row r="17" spans="1:50" ht="14.25" customHeight="1" outlineLevel="1">
      <c r="A17" s="63" t="s">
        <v>100</v>
      </c>
      <c r="B17" s="64" t="str">
        <f t="shared" si="0"/>
        <v>OK</v>
      </c>
      <c r="C17" s="84"/>
      <c r="D17" s="85"/>
      <c r="E17" s="86"/>
      <c r="F17" s="84"/>
      <c r="G17" s="87"/>
      <c r="H17" s="82"/>
      <c r="I17" s="82"/>
      <c r="J17" s="83"/>
      <c r="M17" s="71" t="str">
        <f t="shared" si="1"/>
        <v>OK</v>
      </c>
      <c r="N17" s="80"/>
      <c r="O17" s="81"/>
      <c r="P17" s="81"/>
      <c r="Q17" s="80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3"/>
    </row>
    <row r="18" spans="1:50" ht="14.25" customHeight="1" outlineLevel="1">
      <c r="A18" s="63" t="s">
        <v>101</v>
      </c>
      <c r="B18" s="64" t="str">
        <f t="shared" si="0"/>
        <v>OK</v>
      </c>
      <c r="C18" s="84"/>
      <c r="D18" s="85"/>
      <c r="E18" s="86"/>
      <c r="F18" s="84"/>
      <c r="G18" s="87"/>
      <c r="H18" s="82"/>
      <c r="I18" s="82"/>
      <c r="J18" s="83"/>
      <c r="M18" s="71" t="str">
        <f t="shared" si="1"/>
        <v>OK</v>
      </c>
      <c r="N18" s="80"/>
      <c r="O18" s="81"/>
      <c r="P18" s="81"/>
      <c r="Q18" s="80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3"/>
    </row>
    <row r="19" spans="1:50" ht="14.25" customHeight="1" outlineLevel="1">
      <c r="A19" s="63" t="s">
        <v>102</v>
      </c>
      <c r="B19" s="64" t="str">
        <f t="shared" si="0"/>
        <v>OK</v>
      </c>
      <c r="C19" s="84"/>
      <c r="D19" s="85"/>
      <c r="E19" s="86"/>
      <c r="F19" s="84"/>
      <c r="G19" s="87"/>
      <c r="H19" s="82"/>
      <c r="I19" s="82"/>
      <c r="J19" s="83"/>
      <c r="M19" s="71" t="str">
        <f t="shared" si="1"/>
        <v>OK</v>
      </c>
      <c r="N19" s="80"/>
      <c r="O19" s="81"/>
      <c r="P19" s="81"/>
      <c r="Q19" s="80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3"/>
    </row>
    <row r="20" spans="1:50" ht="14.25" customHeight="1" outlineLevel="1">
      <c r="A20" s="63" t="s">
        <v>103</v>
      </c>
      <c r="B20" s="64" t="str">
        <f t="shared" si="0"/>
        <v>OK</v>
      </c>
      <c r="C20" s="84"/>
      <c r="D20" s="85"/>
      <c r="E20" s="86"/>
      <c r="F20" s="84"/>
      <c r="G20" s="87"/>
      <c r="H20" s="82"/>
      <c r="I20" s="82"/>
      <c r="J20" s="83"/>
      <c r="M20" s="71" t="str">
        <f t="shared" si="1"/>
        <v>OK</v>
      </c>
      <c r="N20" s="80"/>
      <c r="O20" s="81"/>
      <c r="P20" s="81"/>
      <c r="Q20" s="80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3"/>
    </row>
    <row r="21" spans="1:50" ht="14.25" customHeight="1" outlineLevel="1">
      <c r="A21" s="63" t="s">
        <v>104</v>
      </c>
      <c r="B21" s="64" t="str">
        <f t="shared" si="0"/>
        <v>OK</v>
      </c>
      <c r="C21" s="84"/>
      <c r="D21" s="85"/>
      <c r="E21" s="86"/>
      <c r="F21" s="84"/>
      <c r="G21" s="87"/>
      <c r="H21" s="82"/>
      <c r="I21" s="82"/>
      <c r="J21" s="83"/>
      <c r="M21" s="71" t="str">
        <f t="shared" si="1"/>
        <v>OK</v>
      </c>
      <c r="N21" s="80"/>
      <c r="O21" s="81"/>
      <c r="P21" s="81"/>
      <c r="Q21" s="80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3"/>
    </row>
    <row r="22" spans="1:50" ht="14.25" customHeight="1" outlineLevel="1">
      <c r="A22" s="63" t="s">
        <v>105</v>
      </c>
      <c r="B22" s="64" t="str">
        <f t="shared" si="0"/>
        <v>OK</v>
      </c>
      <c r="C22" s="84"/>
      <c r="D22" s="85"/>
      <c r="E22" s="86"/>
      <c r="F22" s="84"/>
      <c r="G22" s="87"/>
      <c r="H22" s="82"/>
      <c r="I22" s="82"/>
      <c r="J22" s="83"/>
      <c r="M22" s="71" t="str">
        <f t="shared" si="1"/>
        <v>OK</v>
      </c>
      <c r="N22" s="80"/>
      <c r="O22" s="81"/>
      <c r="P22" s="81"/>
      <c r="Q22" s="80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3"/>
    </row>
    <row r="23" spans="1:50" ht="16.5" customHeight="1" outlineLevel="1">
      <c r="A23" s="88" t="s">
        <v>106</v>
      </c>
      <c r="B23" s="64" t="str">
        <f t="shared" si="0"/>
        <v>OK</v>
      </c>
      <c r="C23" s="89"/>
      <c r="D23" s="90"/>
      <c r="E23" s="91"/>
      <c r="F23" s="89"/>
      <c r="G23" s="92"/>
      <c r="H23" s="93" t="s">
        <v>95</v>
      </c>
      <c r="I23" s="93"/>
      <c r="J23" s="94"/>
      <c r="M23" s="71" t="str">
        <f t="shared" si="1"/>
        <v>OK</v>
      </c>
      <c r="N23" s="95"/>
      <c r="O23" s="96"/>
      <c r="P23" s="96"/>
      <c r="Q23" s="95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4"/>
    </row>
    <row r="24" spans="1:50" ht="12.75">
      <c r="A24" s="51"/>
      <c r="B24" s="97" t="s">
        <v>107</v>
      </c>
      <c r="C24" s="98">
        <f aca="true" t="shared" si="2" ref="C24:J24">SUM(C12:C23)</f>
        <v>0</v>
      </c>
      <c r="D24" s="98">
        <f t="shared" si="2"/>
        <v>0</v>
      </c>
      <c r="E24" s="99">
        <f t="shared" si="2"/>
        <v>0</v>
      </c>
      <c r="F24" s="461">
        <f t="shared" si="2"/>
        <v>0</v>
      </c>
      <c r="G24" s="460">
        <f t="shared" si="2"/>
        <v>0</v>
      </c>
      <c r="H24" s="100">
        <f t="shared" si="2"/>
        <v>0</v>
      </c>
      <c r="I24" s="100">
        <f t="shared" si="2"/>
        <v>0</v>
      </c>
      <c r="J24" s="101">
        <f t="shared" si="2"/>
        <v>0</v>
      </c>
      <c r="M24" s="102" t="s">
        <v>108</v>
      </c>
      <c r="N24" s="103">
        <f>SUM(N12:N23)</f>
        <v>0</v>
      </c>
      <c r="O24" s="104">
        <f aca="true" t="shared" si="3" ref="O24:AX24">SUM(O12:O23)</f>
        <v>0</v>
      </c>
      <c r="P24" s="105">
        <f t="shared" si="3"/>
        <v>0</v>
      </c>
      <c r="Q24" s="106">
        <f>SUM(Q12:Q23)</f>
        <v>0</v>
      </c>
      <c r="R24" s="107">
        <f t="shared" si="3"/>
        <v>0</v>
      </c>
      <c r="S24" s="107">
        <f t="shared" si="3"/>
        <v>0</v>
      </c>
      <c r="T24" s="107">
        <f t="shared" si="3"/>
        <v>0</v>
      </c>
      <c r="U24" s="107">
        <f t="shared" si="3"/>
        <v>0</v>
      </c>
      <c r="V24" s="108">
        <f t="shared" si="3"/>
        <v>0</v>
      </c>
      <c r="W24" s="106">
        <f t="shared" si="3"/>
        <v>0</v>
      </c>
      <c r="X24" s="107">
        <f t="shared" si="3"/>
        <v>0</v>
      </c>
      <c r="Y24" s="107">
        <f t="shared" si="3"/>
        <v>0</v>
      </c>
      <c r="Z24" s="107">
        <f t="shared" si="3"/>
        <v>0</v>
      </c>
      <c r="AA24" s="107">
        <f t="shared" si="3"/>
        <v>0</v>
      </c>
      <c r="AB24" s="107">
        <f t="shared" si="3"/>
        <v>0</v>
      </c>
      <c r="AC24" s="107">
        <f t="shared" si="3"/>
        <v>0</v>
      </c>
      <c r="AD24" s="107">
        <f t="shared" si="3"/>
        <v>0</v>
      </c>
      <c r="AE24" s="107">
        <f t="shared" si="3"/>
        <v>0</v>
      </c>
      <c r="AF24" s="107">
        <f t="shared" si="3"/>
        <v>0</v>
      </c>
      <c r="AG24" s="107">
        <f t="shared" si="3"/>
        <v>0</v>
      </c>
      <c r="AH24" s="107">
        <f t="shared" si="3"/>
        <v>0</v>
      </c>
      <c r="AI24" s="107">
        <f t="shared" si="3"/>
        <v>0</v>
      </c>
      <c r="AJ24" s="107">
        <f t="shared" si="3"/>
        <v>0</v>
      </c>
      <c r="AK24" s="107">
        <f t="shared" si="3"/>
        <v>0</v>
      </c>
      <c r="AL24" s="107">
        <f t="shared" si="3"/>
        <v>0</v>
      </c>
      <c r="AM24" s="107">
        <f t="shared" si="3"/>
        <v>0</v>
      </c>
      <c r="AN24" s="107">
        <f t="shared" si="3"/>
        <v>0</v>
      </c>
      <c r="AO24" s="107">
        <f t="shared" si="3"/>
        <v>0</v>
      </c>
      <c r="AP24" s="107">
        <f t="shared" si="3"/>
        <v>0</v>
      </c>
      <c r="AQ24" s="107">
        <f t="shared" si="3"/>
        <v>0</v>
      </c>
      <c r="AR24" s="107">
        <f t="shared" si="3"/>
        <v>0</v>
      </c>
      <c r="AS24" s="107">
        <f t="shared" si="3"/>
        <v>0</v>
      </c>
      <c r="AT24" s="107">
        <f t="shared" si="3"/>
        <v>0</v>
      </c>
      <c r="AU24" s="107">
        <f t="shared" si="3"/>
        <v>0</v>
      </c>
      <c r="AV24" s="107">
        <f t="shared" si="3"/>
        <v>0</v>
      </c>
      <c r="AW24" s="107">
        <f t="shared" si="3"/>
        <v>0</v>
      </c>
      <c r="AX24" s="109">
        <f t="shared" si="3"/>
        <v>0</v>
      </c>
    </row>
    <row r="25" spans="1:50" ht="12.75">
      <c r="A25" s="110"/>
      <c r="B25" s="111" t="str">
        <f>"Soldes comptables au 01/01/"&amp;A2</f>
        <v>Soldes comptables au 01/01/2019</v>
      </c>
      <c r="C25" s="112"/>
      <c r="D25" s="113"/>
      <c r="E25" s="114"/>
      <c r="G25" s="61"/>
      <c r="H25" s="115"/>
      <c r="I25" s="116" t="str">
        <f>IF(I24=AV24,"OK","vérifier")</f>
        <v>OK</v>
      </c>
      <c r="J25" s="117"/>
      <c r="M25" s="111" t="str">
        <f>"Soldes comptables au 31/12/"&amp;A2</f>
        <v>Soldes comptables au 31/12/2019</v>
      </c>
      <c r="N25" s="118">
        <f>N26-N24</f>
        <v>0</v>
      </c>
      <c r="O25" s="119">
        <f>O26-O24</f>
        <v>0</v>
      </c>
      <c r="P25" s="119">
        <f>P26-P24</f>
        <v>0</v>
      </c>
      <c r="Q25" s="120"/>
      <c r="R25" s="121"/>
      <c r="S25" s="121"/>
      <c r="T25" s="122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3" t="str">
        <f>IF(AV24=I24,"OK","vérifier")</f>
        <v>OK</v>
      </c>
      <c r="AW25" s="121"/>
      <c r="AX25" s="117"/>
    </row>
    <row r="26" spans="1:50" ht="12.75">
      <c r="A26" s="124"/>
      <c r="B26" s="125" t="s">
        <v>109</v>
      </c>
      <c r="C26" s="106">
        <f>C24+C25</f>
        <v>0</v>
      </c>
      <c r="D26" s="107">
        <f>D24+D25</f>
        <v>0</v>
      </c>
      <c r="E26" s="126">
        <f>E24+E25</f>
        <v>0</v>
      </c>
      <c r="G26" s="121"/>
      <c r="H26" s="122"/>
      <c r="J26" s="117"/>
      <c r="M26" s="125" t="s">
        <v>109</v>
      </c>
      <c r="N26" s="127">
        <f>C26</f>
        <v>0</v>
      </c>
      <c r="O26" s="107">
        <f>D26</f>
        <v>0</v>
      </c>
      <c r="P26" s="107">
        <f>E26</f>
        <v>0</v>
      </c>
      <c r="Q26" s="128"/>
      <c r="R26" s="121"/>
      <c r="S26" s="121"/>
      <c r="T26" s="122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2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17"/>
    </row>
    <row r="27" spans="1:50" ht="3" customHeight="1" thickBot="1">
      <c r="A27" s="129"/>
      <c r="B27" s="130"/>
      <c r="C27" s="131"/>
      <c r="D27" s="132"/>
      <c r="E27" s="469"/>
      <c r="F27" s="130"/>
      <c r="G27" s="132"/>
      <c r="H27" s="133"/>
      <c r="I27" s="130"/>
      <c r="J27" s="134"/>
      <c r="M27" s="135"/>
      <c r="N27" s="131"/>
      <c r="O27" s="132"/>
      <c r="P27" s="132"/>
      <c r="Q27" s="131"/>
      <c r="R27" s="132"/>
      <c r="S27" s="132"/>
      <c r="T27" s="133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3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4"/>
    </row>
    <row r="28" ht="6" customHeight="1"/>
    <row r="29" spans="3:49" ht="12.75">
      <c r="C29" s="1" t="s">
        <v>110</v>
      </c>
      <c r="Y29" s="136" t="s">
        <v>111</v>
      </c>
      <c r="Z29" s="137" t="s">
        <v>112</v>
      </c>
      <c r="AP29" s="136" t="s">
        <v>113</v>
      </c>
      <c r="AW29" s="137" t="s">
        <v>114</v>
      </c>
    </row>
    <row r="30" spans="3:49" ht="12.75" customHeight="1">
      <c r="C30" s="482"/>
      <c r="D30" s="482"/>
      <c r="E30" s="482"/>
      <c r="F30" s="138"/>
      <c r="H30" s="138"/>
      <c r="J30" s="138"/>
      <c r="M30" s="483" t="s">
        <v>115</v>
      </c>
      <c r="N30" s="483"/>
      <c r="O30" s="140" t="s">
        <v>116</v>
      </c>
      <c r="P30" s="140"/>
      <c r="Q30" s="140"/>
      <c r="R30" s="140"/>
      <c r="S30" s="140"/>
      <c r="T30" s="140"/>
      <c r="U30" s="140"/>
      <c r="V30" s="140"/>
      <c r="W30" s="140"/>
      <c r="X30" s="141" t="s">
        <v>117</v>
      </c>
      <c r="Y30" s="142"/>
      <c r="Z30" s="143"/>
      <c r="AA30" s="144"/>
      <c r="AB30" s="140"/>
      <c r="AC30" s="140"/>
      <c r="AD30" s="140"/>
      <c r="AE30" s="140"/>
      <c r="AF30" s="140"/>
      <c r="AG30" s="140"/>
      <c r="AH30" s="140"/>
      <c r="AI30" s="140"/>
      <c r="AJ30" s="145" t="s">
        <v>118</v>
      </c>
      <c r="AK30" s="143"/>
      <c r="AL30" s="437"/>
      <c r="AM30" s="438"/>
      <c r="AN30" s="438"/>
      <c r="AO30" s="470" t="s">
        <v>117</v>
      </c>
      <c r="AP30" s="143"/>
      <c r="AQ30" s="144"/>
      <c r="AR30" s="140"/>
      <c r="AS30" s="140"/>
      <c r="AT30" s="140"/>
      <c r="AU30" s="140"/>
      <c r="AV30" s="146" t="s">
        <v>117</v>
      </c>
      <c r="AW30" s="143"/>
    </row>
    <row r="31" spans="3:49" ht="12.75" customHeight="1">
      <c r="C31" s="475"/>
      <c r="D31" s="476"/>
      <c r="E31" s="477"/>
      <c r="F31" s="138"/>
      <c r="G31" s="147"/>
      <c r="H31" s="138"/>
      <c r="I31" s="147"/>
      <c r="J31" s="138"/>
      <c r="M31" s="483"/>
      <c r="N31" s="483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433"/>
      <c r="Z31" s="434"/>
      <c r="AA31" s="140"/>
      <c r="AB31" s="140"/>
      <c r="AC31" s="140"/>
      <c r="AD31" s="140"/>
      <c r="AE31" s="140"/>
      <c r="AF31" s="140"/>
      <c r="AG31" s="140"/>
      <c r="AH31" s="140"/>
      <c r="AI31" s="148"/>
      <c r="AJ31" s="145"/>
      <c r="AK31" s="434"/>
      <c r="AL31" s="440"/>
      <c r="AM31" s="438"/>
      <c r="AN31" s="438"/>
      <c r="AO31" s="439"/>
      <c r="AP31" s="434"/>
      <c r="AQ31" s="436"/>
      <c r="AR31" s="436"/>
      <c r="AS31" s="436"/>
      <c r="AT31" s="436"/>
      <c r="AU31" s="436"/>
      <c r="AV31" s="436"/>
      <c r="AW31" s="442"/>
    </row>
    <row r="32" spans="3:49" ht="12.75" customHeight="1">
      <c r="C32" s="475"/>
      <c r="D32" s="476"/>
      <c r="E32" s="477"/>
      <c r="F32" s="138"/>
      <c r="H32" s="138"/>
      <c r="J32" s="138"/>
      <c r="M32" s="483"/>
      <c r="N32" s="483"/>
      <c r="O32" s="140" t="s">
        <v>119</v>
      </c>
      <c r="P32" s="140"/>
      <c r="Q32" s="140"/>
      <c r="R32" s="140"/>
      <c r="S32" s="140"/>
      <c r="T32" s="140"/>
      <c r="U32" s="140"/>
      <c r="V32" s="140"/>
      <c r="W32" s="140"/>
      <c r="X32" s="141"/>
      <c r="Y32" s="435"/>
      <c r="Z32" s="436"/>
      <c r="AA32" s="140"/>
      <c r="AB32" s="140"/>
      <c r="AC32" s="140"/>
      <c r="AD32" s="140"/>
      <c r="AE32" s="140"/>
      <c r="AF32" s="140"/>
      <c r="AG32" s="140"/>
      <c r="AH32" s="140"/>
      <c r="AJ32" s="145"/>
      <c r="AK32" s="471" t="s">
        <v>120</v>
      </c>
      <c r="AL32" s="149"/>
      <c r="AM32" s="438"/>
      <c r="AN32" s="438"/>
      <c r="AO32" s="439"/>
      <c r="AP32" s="441"/>
      <c r="AQ32" s="140"/>
      <c r="AV32" s="3" t="s">
        <v>117</v>
      </c>
      <c r="AW32" s="462">
        <f>AL32</f>
        <v>0</v>
      </c>
    </row>
    <row r="33" spans="3:49" ht="12.75" customHeight="1">
      <c r="C33" s="493"/>
      <c r="D33" s="493"/>
      <c r="E33" s="493"/>
      <c r="F33" s="138"/>
      <c r="G33" s="147"/>
      <c r="H33" s="138"/>
      <c r="I33" s="147"/>
      <c r="J33" s="138"/>
      <c r="M33" s="483"/>
      <c r="N33" s="483"/>
      <c r="O33" s="140" t="s">
        <v>121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6" t="s">
        <v>122</v>
      </c>
      <c r="AI33" s="143"/>
      <c r="AJ33" s="150"/>
      <c r="AK33" s="140"/>
      <c r="AL33" s="140"/>
      <c r="AM33" s="148"/>
      <c r="AN33" s="148"/>
      <c r="AO33" s="148"/>
      <c r="AP33" s="148"/>
      <c r="AR33" s="148"/>
      <c r="AS33" s="148"/>
      <c r="AT33" s="148"/>
      <c r="AU33" s="148"/>
      <c r="AV33" s="151" t="s">
        <v>120</v>
      </c>
      <c r="AW33" s="462">
        <f>AI33</f>
        <v>0</v>
      </c>
    </row>
    <row r="34" spans="3:49" ht="12.75" customHeight="1">
      <c r="C34" s="493"/>
      <c r="D34" s="493"/>
      <c r="E34" s="493"/>
      <c r="F34" s="138"/>
      <c r="G34" s="147"/>
      <c r="H34" s="138"/>
      <c r="I34" s="147"/>
      <c r="J34" s="138"/>
      <c r="M34" s="483"/>
      <c r="N34" s="483"/>
      <c r="O34" s="140" t="s">
        <v>123</v>
      </c>
      <c r="P34" s="140"/>
      <c r="Q34" s="140"/>
      <c r="S34" s="148"/>
      <c r="AP34" s="152" t="s">
        <v>122</v>
      </c>
      <c r="AQ34" s="143"/>
      <c r="AT34" s="148"/>
      <c r="AU34" s="148"/>
      <c r="AV34" s="151" t="s">
        <v>120</v>
      </c>
      <c r="AW34" s="462">
        <f>AQ34</f>
        <v>0</v>
      </c>
    </row>
    <row r="35" spans="3:50" ht="12.75" customHeight="1">
      <c r="C35" s="493"/>
      <c r="D35" s="493"/>
      <c r="E35" s="493"/>
      <c r="F35" s="138"/>
      <c r="G35" s="147"/>
      <c r="H35" s="138"/>
      <c r="I35" s="147"/>
      <c r="J35" s="138"/>
      <c r="M35" s="483"/>
      <c r="N35" s="483"/>
      <c r="O35" s="140" t="s">
        <v>124</v>
      </c>
      <c r="P35" s="140"/>
      <c r="Q35" s="140"/>
      <c r="R35" s="451"/>
      <c r="S35" s="450"/>
      <c r="T35" s="153"/>
      <c r="U35" s="153"/>
      <c r="V35" s="153"/>
      <c r="W35" s="448"/>
      <c r="X35" s="154"/>
      <c r="Y35" s="153"/>
      <c r="Z35" s="448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445"/>
      <c r="AL35" s="445"/>
      <c r="AM35" s="153"/>
      <c r="AN35" s="153"/>
      <c r="AO35" s="153"/>
      <c r="AP35" s="153"/>
      <c r="AQ35" s="153"/>
      <c r="AR35" s="153"/>
      <c r="AS35" s="443"/>
      <c r="AT35" s="155"/>
      <c r="AU35" s="155"/>
      <c r="AV35" s="155"/>
      <c r="AW35" s="156" t="s">
        <v>120</v>
      </c>
      <c r="AX35" s="462">
        <f>SUM(T35:V35,X35:Y35,AA35:AJ35,AM35:AR35)</f>
        <v>0</v>
      </c>
    </row>
    <row r="36" spans="3:50" ht="12.75" customHeight="1">
      <c r="C36" s="475"/>
      <c r="D36" s="476"/>
      <c r="E36" s="477"/>
      <c r="F36" s="138"/>
      <c r="H36" s="138"/>
      <c r="J36" s="138"/>
      <c r="M36" s="139"/>
      <c r="N36" s="139"/>
      <c r="O36" s="486" t="s">
        <v>125</v>
      </c>
      <c r="P36" s="486"/>
      <c r="Q36" s="486"/>
      <c r="R36" s="486"/>
      <c r="S36" s="449"/>
      <c r="T36" s="153"/>
      <c r="U36" s="153"/>
      <c r="V36" s="153"/>
      <c r="W36" s="448"/>
      <c r="X36" s="154"/>
      <c r="Y36" s="153"/>
      <c r="Z36" s="448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446"/>
      <c r="AL36" s="446"/>
      <c r="AM36" s="153"/>
      <c r="AN36" s="153"/>
      <c r="AO36" s="153"/>
      <c r="AP36" s="153"/>
      <c r="AQ36" s="153"/>
      <c r="AR36" s="153"/>
      <c r="AS36" s="444"/>
      <c r="AT36" s="157"/>
      <c r="AU36" s="157"/>
      <c r="AV36" s="158" t="s">
        <v>117</v>
      </c>
      <c r="AW36" s="462">
        <f>SUM(T36:V36,X36:Y36,AA36:AJ36,AM36:AR36)</f>
        <v>0</v>
      </c>
      <c r="AX36" s="441"/>
    </row>
    <row r="37" spans="3:50" ht="12.75" customHeight="1">
      <c r="C37" s="475"/>
      <c r="D37" s="476"/>
      <c r="E37" s="477"/>
      <c r="F37" s="138"/>
      <c r="G37" s="147"/>
      <c r="H37" s="138"/>
      <c r="I37" s="147"/>
      <c r="J37" s="138"/>
      <c r="M37" s="139"/>
      <c r="N37" s="139"/>
      <c r="O37" s="478" t="s">
        <v>126</v>
      </c>
      <c r="P37" s="478"/>
      <c r="Q37" s="478"/>
      <c r="R37" s="479"/>
      <c r="S37" s="479"/>
      <c r="T37" s="153"/>
      <c r="U37" s="153"/>
      <c r="V37" s="153"/>
      <c r="W37" s="448"/>
      <c r="X37" s="154"/>
      <c r="Y37" s="153"/>
      <c r="Z37" s="448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447"/>
      <c r="AL37" s="447"/>
      <c r="AM37" s="153"/>
      <c r="AN37" s="153"/>
      <c r="AO37" s="153"/>
      <c r="AP37" s="153"/>
      <c r="AQ37" s="153"/>
      <c r="AR37" s="153"/>
      <c r="AS37" s="444"/>
      <c r="AT37" s="157"/>
      <c r="AU37" s="157"/>
      <c r="AV37" s="158" t="s">
        <v>120</v>
      </c>
      <c r="AW37" s="462">
        <f>SUM(T37:V37,X37:Y37,AA37:AJ37,AM37:AR37)</f>
        <v>0</v>
      </c>
      <c r="AX37" s="441"/>
    </row>
    <row r="38" ht="12.75" customHeight="1">
      <c r="AX38" s="137" t="s">
        <v>127</v>
      </c>
    </row>
    <row r="39" spans="2:50" ht="12.75" customHeight="1">
      <c r="B39" s="159" t="str">
        <f>IF(SUM(C24:E24)=SUM(F39,H39,J39)+I24,"OK","Erreur : "&amp;TEXT(SUM(C24:E24)-SUM(F39,H39,J39)-I24,"0,00"))</f>
        <v>OK</v>
      </c>
      <c r="F39" s="160">
        <f>SUM(F30:F37)+F24</f>
        <v>0</v>
      </c>
      <c r="G39" s="161">
        <f>G24</f>
        <v>0</v>
      </c>
      <c r="H39" s="160">
        <f>SUM(H30:H37)+H24</f>
        <v>0</v>
      </c>
      <c r="I39" s="162"/>
      <c r="J39" s="160">
        <f>SUM(J30:J37)+J24</f>
        <v>0</v>
      </c>
      <c r="M39" s="163" t="str">
        <f>IF(SUM(N24:P24)=SUM(R39:AS39,AT24,AU24,AV24,AW39,AX39),"OK","Erreur: "&amp;TEXT(SUM(N24:P24)-SUM(R39:AS39,AT24,AU24,AV24,AW39,AX39),"0,00"))</f>
        <v>OK</v>
      </c>
      <c r="Q39" s="164">
        <f>Q24</f>
        <v>0</v>
      </c>
      <c r="R39" s="164">
        <f>R24</f>
        <v>0</v>
      </c>
      <c r="S39" s="164">
        <f>S24</f>
        <v>0</v>
      </c>
      <c r="T39" s="164">
        <f>T24+T35-T36+T37</f>
        <v>0</v>
      </c>
      <c r="U39" s="164">
        <f>U24+U35-U36+U37</f>
        <v>0</v>
      </c>
      <c r="V39" s="164">
        <f>V24+V35-V36+V37</f>
        <v>0</v>
      </c>
      <c r="W39" s="164">
        <f>W24</f>
        <v>0</v>
      </c>
      <c r="X39" s="164">
        <f>X24+X35-X36+X37</f>
        <v>0</v>
      </c>
      <c r="Y39" s="164">
        <f>Y24+Y30+Y35-Y36+Y37</f>
        <v>0</v>
      </c>
      <c r="Z39" s="164">
        <f>Z24+Z30</f>
        <v>0</v>
      </c>
      <c r="AA39" s="164">
        <f aca="true" t="shared" si="4" ref="AA39:AH39">AA24+AA35-AA36+AA37</f>
        <v>0</v>
      </c>
      <c r="AB39" s="164">
        <f t="shared" si="4"/>
        <v>0</v>
      </c>
      <c r="AC39" s="164">
        <f t="shared" si="4"/>
        <v>0</v>
      </c>
      <c r="AD39" s="164">
        <f t="shared" si="4"/>
        <v>0</v>
      </c>
      <c r="AE39" s="164">
        <f t="shared" si="4"/>
        <v>0</v>
      </c>
      <c r="AF39" s="164">
        <f t="shared" si="4"/>
        <v>0</v>
      </c>
      <c r="AG39" s="164">
        <f t="shared" si="4"/>
        <v>0</v>
      </c>
      <c r="AH39" s="164">
        <f t="shared" si="4"/>
        <v>0</v>
      </c>
      <c r="AI39" s="164">
        <f>AI24+AI33+AI35-AI36+AI37</f>
        <v>0</v>
      </c>
      <c r="AJ39" s="164">
        <f>AJ24+AJ35-AJ36+AJ37</f>
        <v>0</v>
      </c>
      <c r="AK39" s="165">
        <f>AK24-AK30</f>
        <v>0</v>
      </c>
      <c r="AL39" s="165">
        <f>AL24-AL32</f>
        <v>0</v>
      </c>
      <c r="AM39" s="164">
        <f>AM24+AM35-AM36+AM37</f>
        <v>0</v>
      </c>
      <c r="AN39" s="164">
        <f>AN24+AN35-AN36+AN37</f>
        <v>0</v>
      </c>
      <c r="AO39" s="164">
        <f>AO24+AO35-AO36+AO37</f>
        <v>0</v>
      </c>
      <c r="AP39" s="164">
        <f>AP24+AP30+AP35-AP36+AP37</f>
        <v>0</v>
      </c>
      <c r="AQ39" s="164">
        <f>AQ24+AQ34+AQ35-AQ36+AQ37</f>
        <v>0</v>
      </c>
      <c r="AR39" s="164">
        <f>AR24+AR35-AR36+AR37</f>
        <v>0</v>
      </c>
      <c r="AS39" s="164">
        <f>AS24</f>
        <v>0</v>
      </c>
      <c r="AT39" s="144"/>
      <c r="AU39" s="140"/>
      <c r="AV39" s="166"/>
      <c r="AW39" s="167">
        <f>AW24+AW30+AW32-AW33-AW34+AW36-AW37</f>
        <v>0</v>
      </c>
      <c r="AX39" s="167">
        <f>AX24-AX35</f>
        <v>0</v>
      </c>
    </row>
    <row r="40" spans="1:45" s="171" customFormat="1" ht="12.75" customHeight="1">
      <c r="A40" s="168"/>
      <c r="B40" s="169"/>
      <c r="C40" s="169" t="s">
        <v>128</v>
      </c>
      <c r="D40" s="169"/>
      <c r="E40" s="169"/>
      <c r="F40" s="170" t="s">
        <v>129</v>
      </c>
      <c r="G40" s="170" t="s">
        <v>130</v>
      </c>
      <c r="H40" s="170" t="s">
        <v>131</v>
      </c>
      <c r="I40" s="140"/>
      <c r="J40" s="169"/>
      <c r="K40" s="169"/>
      <c r="L40" s="169"/>
      <c r="M40" s="169"/>
      <c r="N40" s="169" t="s">
        <v>132</v>
      </c>
      <c r="O40" s="169"/>
      <c r="P40" s="169"/>
      <c r="Q40" s="170" t="s">
        <v>133</v>
      </c>
      <c r="R40" s="170" t="s">
        <v>134</v>
      </c>
      <c r="S40" s="170" t="s">
        <v>135</v>
      </c>
      <c r="T40" s="170" t="s">
        <v>136</v>
      </c>
      <c r="U40" s="170" t="s">
        <v>137</v>
      </c>
      <c r="V40" s="170" t="s">
        <v>138</v>
      </c>
      <c r="W40" s="170" t="s">
        <v>139</v>
      </c>
      <c r="X40" s="170" t="s">
        <v>140</v>
      </c>
      <c r="Y40" s="170" t="s">
        <v>141</v>
      </c>
      <c r="Z40" s="170" t="s">
        <v>142</v>
      </c>
      <c r="AA40" s="170" t="s">
        <v>143</v>
      </c>
      <c r="AB40" s="170" t="s">
        <v>144</v>
      </c>
      <c r="AC40" s="170">
        <v>17</v>
      </c>
      <c r="AD40" s="170">
        <v>18</v>
      </c>
      <c r="AE40" s="170">
        <v>19</v>
      </c>
      <c r="AF40" s="170">
        <v>20</v>
      </c>
      <c r="AG40" s="170">
        <v>21</v>
      </c>
      <c r="AH40" s="170">
        <v>22</v>
      </c>
      <c r="AI40" s="170">
        <v>23</v>
      </c>
      <c r="AJ40" s="170">
        <v>24</v>
      </c>
      <c r="AK40" s="170" t="s">
        <v>145</v>
      </c>
      <c r="AL40" s="170" t="s">
        <v>146</v>
      </c>
      <c r="AM40" s="170">
        <v>26</v>
      </c>
      <c r="AN40" s="170">
        <v>27</v>
      </c>
      <c r="AO40" s="170">
        <v>28</v>
      </c>
      <c r="AP40" s="170">
        <v>29</v>
      </c>
      <c r="AQ40" s="170">
        <v>30</v>
      </c>
      <c r="AR40" s="170">
        <v>31</v>
      </c>
      <c r="AS40" s="170">
        <v>32</v>
      </c>
    </row>
    <row r="41" spans="2:39" ht="6" customHeight="1">
      <c r="B41" s="172"/>
      <c r="F41" s="172"/>
      <c r="H41" s="172"/>
      <c r="N41" s="172"/>
      <c r="T41" s="173"/>
      <c r="U41" s="173"/>
      <c r="V41" s="173"/>
      <c r="W41" s="173"/>
      <c r="X41" s="173"/>
      <c r="Y41" s="173"/>
      <c r="Z41" s="173"/>
      <c r="AJ41" s="173"/>
      <c r="AK41" s="173"/>
      <c r="AL41" s="173"/>
      <c r="AM41" s="173"/>
    </row>
    <row r="42" spans="20:39" ht="12" customHeight="1">
      <c r="T42" s="173"/>
      <c r="U42" s="173"/>
      <c r="V42" s="174"/>
      <c r="W42" s="175"/>
      <c r="X42" s="175"/>
      <c r="Z42" s="452"/>
      <c r="AB42" s="176"/>
      <c r="AC42" s="1" t="s">
        <v>147</v>
      </c>
      <c r="AJ42" s="175"/>
      <c r="AK42" s="173"/>
      <c r="AL42" s="173"/>
      <c r="AM42" s="173"/>
    </row>
    <row r="43" spans="1:39" ht="12" customHeight="1">
      <c r="A43" s="1" t="s">
        <v>148</v>
      </c>
      <c r="T43" s="173"/>
      <c r="U43" s="173"/>
      <c r="V43" s="174"/>
      <c r="W43" s="175"/>
      <c r="X43" s="175"/>
      <c r="Z43" s="452"/>
      <c r="AB43" s="177" t="str">
        <f>IF(AB42&gt;AB39,"Erreur: les redevances collaboration sont nécessairement inférieures au montant BG","OK")</f>
        <v>OK</v>
      </c>
      <c r="AJ43" s="175"/>
      <c r="AK43" s="173"/>
      <c r="AL43" s="173"/>
      <c r="AM43" s="173"/>
    </row>
    <row r="44" spans="1:39" ht="12" customHeight="1">
      <c r="A44" s="178" t="str">
        <f ca="1">""&amp;TEXT(NOW(),"jj mmmm aaaa")</f>
        <v>07 février 2020</v>
      </c>
      <c r="I44" s="1" t="s">
        <v>149</v>
      </c>
      <c r="J44" s="142"/>
      <c r="T44" s="173"/>
      <c r="U44" s="173"/>
      <c r="V44" s="174"/>
      <c r="W44" s="175"/>
      <c r="X44" s="175"/>
      <c r="Z44" s="452"/>
      <c r="AJ44" s="173"/>
      <c r="AK44" s="173"/>
      <c r="AL44" s="173"/>
      <c r="AM44" s="173"/>
    </row>
    <row r="45" spans="9:46" ht="12.75" customHeight="1" thickBot="1">
      <c r="I45" s="1" t="s">
        <v>150</v>
      </c>
      <c r="J45" s="142"/>
      <c r="O45" s="480"/>
      <c r="P45" s="480"/>
      <c r="T45" s="173"/>
      <c r="U45" s="173"/>
      <c r="V45" s="173"/>
      <c r="W45" s="173"/>
      <c r="X45" s="173"/>
      <c r="Z45" s="179"/>
      <c r="AC45" s="180" t="s">
        <v>151</v>
      </c>
      <c r="AD45" s="180"/>
      <c r="AE45" s="164">
        <f>SUM(AC39:AH39)</f>
        <v>0</v>
      </c>
      <c r="AH45" s="180" t="s">
        <v>152</v>
      </c>
      <c r="AI45" s="164">
        <f>SUM(AI39:AJ39)</f>
        <v>0</v>
      </c>
      <c r="AJ45" s="180" t="s">
        <v>153</v>
      </c>
      <c r="AK45" s="164">
        <f>SUM(AK39:AL39)</f>
        <v>0</v>
      </c>
      <c r="AL45" s="143"/>
      <c r="AM45" s="481" t="s">
        <v>154</v>
      </c>
      <c r="AN45" s="481"/>
      <c r="AO45" s="180" t="s">
        <v>155</v>
      </c>
      <c r="AP45" s="164">
        <f>SUM(AM39:AQ39)</f>
        <v>0</v>
      </c>
      <c r="AR45" s="480" t="s">
        <v>156</v>
      </c>
      <c r="AS45" s="480"/>
      <c r="AT45" s="181"/>
    </row>
    <row r="46" ht="4.5" customHeight="1" hidden="1"/>
    <row r="47" ht="6.75" customHeight="1" hidden="1"/>
    <row r="48" ht="12.75"/>
    <row r="49" ht="12.75"/>
    <row r="50" ht="12.75"/>
  </sheetData>
  <sheetProtection password="CA2D" sheet="1" formatCells="0" formatColumns="0" formatRows="0" insertColumns="0" insertRows="0" insertHyperlinks="0" deleteColumns="0" deleteRows="0" selectLockedCells="1" sort="0" autoFilter="0" pivotTables="0"/>
  <mergeCells count="29">
    <mergeCell ref="C32:E32"/>
    <mergeCell ref="C36:E36"/>
    <mergeCell ref="C37:E37"/>
    <mergeCell ref="B2:I2"/>
    <mergeCell ref="C4:F4"/>
    <mergeCell ref="B6:J6"/>
    <mergeCell ref="C33:E33"/>
    <mergeCell ref="C34:E34"/>
    <mergeCell ref="C35:E35"/>
    <mergeCell ref="M6:V6"/>
    <mergeCell ref="W6:AG6"/>
    <mergeCell ref="AH6:AS6"/>
    <mergeCell ref="O36:R36"/>
    <mergeCell ref="AT6:AX6"/>
    <mergeCell ref="C7:E7"/>
    <mergeCell ref="N7:P7"/>
    <mergeCell ref="U7:V7"/>
    <mergeCell ref="AC7:AH7"/>
    <mergeCell ref="AI7:AJ7"/>
    <mergeCell ref="AM7:AQ7"/>
    <mergeCell ref="AT7:AX7"/>
    <mergeCell ref="C31:E31"/>
    <mergeCell ref="O37:Q37"/>
    <mergeCell ref="R37:S37"/>
    <mergeCell ref="O45:P45"/>
    <mergeCell ref="AM45:AN45"/>
    <mergeCell ref="AR45:AS45"/>
    <mergeCell ref="C30:E30"/>
    <mergeCell ref="M30:N35"/>
  </mergeCells>
  <conditionalFormatting sqref="AB43 Z45 B12:B23 M12:M23">
    <cfRule type="cellIs" priority="1" dxfId="0" operator="notEqual" stopIfTrue="1">
      <formula>"OK"</formula>
    </cfRule>
  </conditionalFormatting>
  <conditionalFormatting sqref="B39">
    <cfRule type="cellIs" priority="2" dxfId="0" operator="notEqual" stopIfTrue="1">
      <formula>"OK"</formula>
    </cfRule>
  </conditionalFormatting>
  <conditionalFormatting sqref="M39">
    <cfRule type="cellIs" priority="3" dxfId="0" operator="notEqual" stopIfTrue="1">
      <formula>"OK"</formula>
    </cfRule>
  </conditionalFormatting>
  <printOptions horizontalCentered="1"/>
  <pageMargins left="0.25" right="0.25" top="0.21" bottom="0.2" header="0.2" footer="0.2"/>
  <pageSetup horizontalDpi="300" verticalDpi="300" orientation="landscape" paperSize="9" r:id="rId4"/>
  <colBreaks count="4" manualBreakCount="4">
    <brk id="12" max="65535" man="1"/>
    <brk id="22" max="65535" man="1"/>
    <brk id="33" max="65535" man="1"/>
    <brk id="45" max="65535" man="1"/>
  </colBreaks>
  <ignoredErrors>
    <ignoredError sqref="G39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showGridLines="0" showOutlineSymbols="0" workbookViewId="0" topLeftCell="A1">
      <selection activeCell="E36" sqref="E36"/>
    </sheetView>
  </sheetViews>
  <sheetFormatPr defaultColWidth="11.00390625" defaultRowHeight="12.75"/>
  <cols>
    <col min="1" max="1" width="1.421875" style="182" customWidth="1"/>
    <col min="2" max="2" width="11.421875" style="183" customWidth="1"/>
    <col min="3" max="3" width="14.7109375" style="183" customWidth="1"/>
    <col min="4" max="4" width="11.421875" style="183" customWidth="1"/>
    <col min="5" max="5" width="14.7109375" style="183" customWidth="1"/>
    <col min="6" max="6" width="11.421875" style="183" customWidth="1"/>
    <col min="7" max="8" width="11.7109375" style="183" customWidth="1"/>
    <col min="9" max="9" width="2.28125" style="183" customWidth="1"/>
    <col min="10" max="16384" width="11.00390625" style="182" customWidth="1"/>
  </cols>
  <sheetData>
    <row r="1" spans="4:11" ht="11.25" customHeight="1">
      <c r="D1" s="494"/>
      <c r="E1" s="494"/>
      <c r="F1" s="184"/>
      <c r="G1" s="184"/>
      <c r="H1" s="184"/>
      <c r="I1" s="184"/>
      <c r="J1" s="184"/>
      <c r="K1" s="184"/>
    </row>
    <row r="2" spans="2:19" ht="33" customHeight="1" thickBot="1">
      <c r="B2" s="500" t="s">
        <v>313</v>
      </c>
      <c r="C2" s="501"/>
      <c r="D2" s="501"/>
      <c r="E2" s="501"/>
      <c r="F2" s="501"/>
      <c r="G2" s="501"/>
      <c r="H2" s="501"/>
      <c r="I2" s="501"/>
      <c r="J2" s="184"/>
      <c r="K2" s="184"/>
      <c r="L2" s="185"/>
      <c r="M2" s="185"/>
      <c r="N2" s="185"/>
      <c r="O2" s="185"/>
      <c r="P2" s="185"/>
      <c r="Q2" s="185"/>
      <c r="R2" s="185"/>
      <c r="S2" s="185"/>
    </row>
    <row r="3" spans="2:19" ht="15.75">
      <c r="B3" s="186"/>
      <c r="C3" s="187" t="s">
        <v>157</v>
      </c>
      <c r="D3" s="454">
        <f>IF(Récapitulatif!C4="","",Récapitulatif!C4)</f>
      </c>
      <c r="E3" s="188"/>
      <c r="F3" s="188"/>
      <c r="G3" s="188"/>
      <c r="H3" s="188"/>
      <c r="I3" s="189"/>
      <c r="L3" s="185"/>
      <c r="M3" s="185"/>
      <c r="N3" s="185"/>
      <c r="O3" s="185"/>
      <c r="P3" s="185"/>
      <c r="Q3" s="185"/>
      <c r="R3" s="185"/>
      <c r="S3" s="185"/>
    </row>
    <row r="4" spans="2:19" ht="15.75">
      <c r="B4" s="190"/>
      <c r="C4" s="5" t="s">
        <v>158</v>
      </c>
      <c r="D4" s="236">
        <f>IF(Récapitulatif!I4="","",Récapitulatif!I4)</f>
      </c>
      <c r="I4" s="191"/>
      <c r="L4" s="185"/>
      <c r="M4" s="185"/>
      <c r="N4" s="185"/>
      <c r="O4" s="185"/>
      <c r="P4" s="185"/>
      <c r="Q4" s="185"/>
      <c r="R4" s="185"/>
      <c r="S4" s="185"/>
    </row>
    <row r="5" spans="2:19" ht="12.75">
      <c r="B5" s="186"/>
      <c r="C5" s="188"/>
      <c r="D5" s="188"/>
      <c r="E5" s="188"/>
      <c r="F5" s="188"/>
      <c r="G5" s="188"/>
      <c r="H5" s="188"/>
      <c r="I5" s="192"/>
      <c r="L5" s="185"/>
      <c r="M5" s="185"/>
      <c r="N5" s="185"/>
      <c r="O5" s="185"/>
      <c r="P5" s="185"/>
      <c r="Q5" s="185"/>
      <c r="R5" s="185"/>
      <c r="S5" s="185"/>
    </row>
    <row r="6" spans="2:19" ht="19.5">
      <c r="B6" s="495" t="str">
        <f>"Détermination du solde comptable au 31/12/"&amp;Récapitulatif!A2</f>
        <v>Détermination du solde comptable au 31/12/2019</v>
      </c>
      <c r="C6" s="495"/>
      <c r="D6" s="495"/>
      <c r="E6" s="495"/>
      <c r="F6" s="495"/>
      <c r="G6" s="495"/>
      <c r="H6" s="495"/>
      <c r="I6" s="495"/>
      <c r="L6" s="185"/>
      <c r="M6" s="185"/>
      <c r="N6" s="185"/>
      <c r="O6" s="185"/>
      <c r="P6" s="185"/>
      <c r="Q6" s="185"/>
      <c r="R6" s="185"/>
      <c r="S6" s="185"/>
    </row>
    <row r="7" spans="2:19" ht="19.5">
      <c r="B7" s="496" t="s">
        <v>159</v>
      </c>
      <c r="C7" s="496"/>
      <c r="D7" s="496"/>
      <c r="E7" s="496"/>
      <c r="F7" s="496"/>
      <c r="G7" s="496"/>
      <c r="H7" s="496"/>
      <c r="I7" s="496"/>
      <c r="L7" s="185"/>
      <c r="M7" s="185"/>
      <c r="N7" s="185"/>
      <c r="O7" s="185"/>
      <c r="P7" s="185"/>
      <c r="Q7" s="185"/>
      <c r="R7" s="185"/>
      <c r="S7" s="185"/>
    </row>
    <row r="8" spans="2:19" ht="12.75">
      <c r="B8" s="190"/>
      <c r="I8" s="193"/>
      <c r="L8" s="185"/>
      <c r="M8" s="185"/>
      <c r="N8" s="185"/>
      <c r="O8" s="185"/>
      <c r="P8" s="185"/>
      <c r="Q8" s="185"/>
      <c r="R8" s="185"/>
      <c r="S8" s="185"/>
    </row>
    <row r="9" spans="1:19" ht="6" customHeight="1">
      <c r="A9" s="194"/>
      <c r="B9" s="190"/>
      <c r="I9" s="193"/>
      <c r="L9" s="185"/>
      <c r="M9" s="185"/>
      <c r="N9" s="185"/>
      <c r="O9" s="185"/>
      <c r="P9" s="185"/>
      <c r="Q9" s="185"/>
      <c r="R9" s="185"/>
      <c r="S9" s="185"/>
    </row>
    <row r="10" spans="1:9" ht="15">
      <c r="A10" s="194"/>
      <c r="B10" s="190"/>
      <c r="C10" s="195" t="str">
        <f>"Solde comptable  au 01/01/"&amp;Récapitulatif!A2</f>
        <v>Solde comptable  au 01/01/2019</v>
      </c>
      <c r="G10" s="196" t="s">
        <v>160</v>
      </c>
      <c r="H10" s="197">
        <f>Récapitulatif!$C$25+Récapitulatif!$D$25</f>
        <v>0</v>
      </c>
      <c r="I10" s="193"/>
    </row>
    <row r="11" spans="1:9" ht="9.75" customHeight="1">
      <c r="A11" s="194"/>
      <c r="B11" s="190"/>
      <c r="G11" s="198"/>
      <c r="H11" s="197"/>
      <c r="I11" s="193"/>
    </row>
    <row r="12" spans="1:9" ht="15">
      <c r="A12" s="194"/>
      <c r="B12" s="190"/>
      <c r="C12" s="199" t="str">
        <f>"      + Entrées comptabilisées du 01/01/"&amp;Récapitulatif!A2&amp;" au 31/12/"&amp;Récapitulatif!A2</f>
        <v>      + Entrées comptabilisées du 01/01/2019 au 31/12/2019</v>
      </c>
      <c r="G12" s="198" t="s">
        <v>117</v>
      </c>
      <c r="H12" s="197">
        <f>Récapitulatif!$C$24+Récapitulatif!D24</f>
        <v>0</v>
      </c>
      <c r="I12" s="193"/>
    </row>
    <row r="13" spans="1:9" ht="6" customHeight="1">
      <c r="A13" s="194"/>
      <c r="B13" s="190"/>
      <c r="G13" s="198"/>
      <c r="H13" s="197"/>
      <c r="I13" s="193"/>
    </row>
    <row r="14" spans="1:9" ht="15">
      <c r="A14" s="194"/>
      <c r="B14" s="190"/>
      <c r="C14" s="199" t="str">
        <f>"      - Sorties comptabilisées du 01/01/"&amp;Récapitulatif!A2&amp;" au 31/12/"&amp;Récapitulatif!A2</f>
        <v>      - Sorties comptabilisées du 01/01/2019 au 31/12/2019</v>
      </c>
      <c r="G14" s="198" t="s">
        <v>120</v>
      </c>
      <c r="H14" s="197">
        <f>Récapitulatif!$N$24+Récapitulatif!$O$24</f>
        <v>0</v>
      </c>
      <c r="I14" s="193"/>
    </row>
    <row r="15" spans="1:9" ht="5.25" customHeight="1">
      <c r="A15" s="194"/>
      <c r="B15" s="190"/>
      <c r="G15" s="198"/>
      <c r="H15" s="197"/>
      <c r="I15" s="193"/>
    </row>
    <row r="16" spans="1:9" ht="15">
      <c r="A16" s="194"/>
      <c r="B16" s="200" t="s">
        <v>161</v>
      </c>
      <c r="C16" s="497" t="str">
        <f>"Solde comptable au 31/12/"&amp;Récapitulatif!A2</f>
        <v>Solde comptable au 31/12/2019</v>
      </c>
      <c r="D16" s="497"/>
      <c r="E16" s="497"/>
      <c r="F16" s="497"/>
      <c r="G16" s="196" t="s">
        <v>160</v>
      </c>
      <c r="H16" s="201">
        <f>Récapitulatif!$N$25+Récapitulatif!$O$25</f>
        <v>0</v>
      </c>
      <c r="I16" s="193"/>
    </row>
    <row r="17" spans="1:9" ht="9.75" customHeight="1">
      <c r="A17" s="194"/>
      <c r="B17" s="190"/>
      <c r="F17" s="202"/>
      <c r="G17" s="203"/>
      <c r="H17" s="204"/>
      <c r="I17" s="193"/>
    </row>
    <row r="18" spans="2:9" ht="24.75" customHeight="1">
      <c r="B18" s="498" t="str">
        <f>"Rapprochement solde comptable banque au 31/12/"&amp;Récapitulatif!A2</f>
        <v>Rapprochement solde comptable banque au 31/12/2019</v>
      </c>
      <c r="C18" s="498"/>
      <c r="D18" s="498"/>
      <c r="E18" s="498"/>
      <c r="F18" s="498"/>
      <c r="G18" s="498"/>
      <c r="H18" s="498"/>
      <c r="I18" s="498"/>
    </row>
    <row r="19" spans="2:9" ht="24.75" customHeight="1">
      <c r="B19" s="496" t="s">
        <v>162</v>
      </c>
      <c r="C19" s="496"/>
      <c r="D19" s="496"/>
      <c r="E19" s="496"/>
      <c r="F19" s="496"/>
      <c r="G19" s="496"/>
      <c r="H19" s="496"/>
      <c r="I19" s="496"/>
    </row>
    <row r="20" spans="1:9" ht="8.25" customHeight="1">
      <c r="A20" s="194"/>
      <c r="B20" s="205"/>
      <c r="C20" s="206"/>
      <c r="D20" s="206"/>
      <c r="E20" s="206"/>
      <c r="F20" s="207"/>
      <c r="G20" s="203"/>
      <c r="H20" s="208"/>
      <c r="I20" s="209"/>
    </row>
    <row r="21" spans="1:9" ht="16.5" customHeight="1">
      <c r="A21" s="194"/>
      <c r="B21" s="205"/>
      <c r="C21" s="210"/>
      <c r="D21" s="206"/>
      <c r="E21" s="206"/>
      <c r="F21" s="207"/>
      <c r="G21" s="210"/>
      <c r="H21" s="210"/>
      <c r="I21" s="209"/>
    </row>
    <row r="22" spans="1:9" ht="12.75">
      <c r="A22" s="194"/>
      <c r="B22" s="205"/>
      <c r="C22" s="195" t="str">
        <f>"Solde relevé bancaire au 31/12/"&amp;Récapitulatif!A2</f>
        <v>Solde relevé bancaire au 31/12/2019</v>
      </c>
      <c r="D22" s="206"/>
      <c r="E22" s="206"/>
      <c r="F22" s="206"/>
      <c r="G22" s="202" t="s">
        <v>160</v>
      </c>
      <c r="H22" s="211"/>
      <c r="I22" s="209"/>
    </row>
    <row r="23" spans="1:9" ht="12.75" hidden="1">
      <c r="A23" s="194"/>
      <c r="B23" s="205"/>
      <c r="I23" s="209"/>
    </row>
    <row r="24" spans="2:9" ht="12.75">
      <c r="B24" s="190"/>
      <c r="F24" s="212"/>
      <c r="I24" s="193"/>
    </row>
    <row r="25" spans="2:9" ht="18">
      <c r="B25" s="213"/>
      <c r="C25" s="214" t="s">
        <v>163</v>
      </c>
      <c r="D25" s="215"/>
      <c r="E25" s="215"/>
      <c r="G25" s="216"/>
      <c r="H25" s="217"/>
      <c r="I25" s="193"/>
    </row>
    <row r="26" spans="2:9" ht="12.75">
      <c r="B26" s="218"/>
      <c r="C26" s="219" t="s">
        <v>164</v>
      </c>
      <c r="E26" s="215"/>
      <c r="G26" s="216"/>
      <c r="H26" s="217"/>
      <c r="I26" s="193"/>
    </row>
    <row r="27" spans="2:9" ht="12.75">
      <c r="B27" s="220"/>
      <c r="C27" s="221" t="s">
        <v>165</v>
      </c>
      <c r="H27" s="222"/>
      <c r="I27" s="193"/>
    </row>
    <row r="28" spans="2:9" ht="12.75">
      <c r="B28" s="190"/>
      <c r="C28" s="223" t="s">
        <v>166</v>
      </c>
      <c r="D28" s="224" t="s">
        <v>167</v>
      </c>
      <c r="E28" s="225" t="s">
        <v>166</v>
      </c>
      <c r="F28" s="223" t="s">
        <v>167</v>
      </c>
      <c r="H28" s="222"/>
      <c r="I28" s="193"/>
    </row>
    <row r="29" spans="2:9" ht="12.75">
      <c r="B29" s="190"/>
      <c r="C29" s="226"/>
      <c r="D29" s="227"/>
      <c r="E29" s="226"/>
      <c r="F29" s="228"/>
      <c r="G29" s="499"/>
      <c r="H29" s="222"/>
      <c r="I29" s="193"/>
    </row>
    <row r="30" spans="1:10" ht="12.75">
      <c r="A30" s="193"/>
      <c r="B30" s="190"/>
      <c r="C30" s="229"/>
      <c r="D30" s="230"/>
      <c r="E30" s="229"/>
      <c r="F30" s="230"/>
      <c r="G30" s="499"/>
      <c r="H30" s="222"/>
      <c r="I30" s="193"/>
      <c r="J30" s="183"/>
    </row>
    <row r="31" spans="1:10" ht="12.75">
      <c r="A31" s="193"/>
      <c r="B31" s="190"/>
      <c r="C31" s="229"/>
      <c r="D31" s="230"/>
      <c r="E31" s="229"/>
      <c r="F31" s="230"/>
      <c r="G31" s="499"/>
      <c r="H31" s="222"/>
      <c r="I31" s="193"/>
      <c r="J31" s="183"/>
    </row>
    <row r="32" spans="1:10" ht="15">
      <c r="A32" s="183"/>
      <c r="B32" s="190"/>
      <c r="C32" s="229"/>
      <c r="D32" s="230"/>
      <c r="E32" s="229"/>
      <c r="F32" s="230"/>
      <c r="G32" s="198" t="s">
        <v>117</v>
      </c>
      <c r="H32" s="231">
        <f>SUM(D29:D36,F29:F36)</f>
        <v>0</v>
      </c>
      <c r="I32" s="193"/>
      <c r="J32" s="183"/>
    </row>
    <row r="33" spans="1:9" ht="12.75">
      <c r="A33" s="194"/>
      <c r="B33" s="190"/>
      <c r="C33" s="229"/>
      <c r="D33" s="230"/>
      <c r="E33" s="229"/>
      <c r="F33" s="230"/>
      <c r="G33" s="499"/>
      <c r="I33" s="193"/>
    </row>
    <row r="34" spans="1:9" ht="12.75">
      <c r="A34" s="194"/>
      <c r="B34" s="190"/>
      <c r="C34" s="229"/>
      <c r="D34" s="230"/>
      <c r="E34" s="229"/>
      <c r="F34" s="230"/>
      <c r="G34" s="499"/>
      <c r="H34" s="222"/>
      <c r="I34" s="193"/>
    </row>
    <row r="35" spans="2:9" ht="12.75">
      <c r="B35" s="190"/>
      <c r="C35" s="229"/>
      <c r="D35" s="230"/>
      <c r="E35" s="229"/>
      <c r="F35" s="230"/>
      <c r="G35" s="499"/>
      <c r="H35" s="222"/>
      <c r="I35" s="193"/>
    </row>
    <row r="36" spans="2:9" ht="12.75">
      <c r="B36" s="190"/>
      <c r="C36" s="229"/>
      <c r="D36" s="230"/>
      <c r="E36" s="229"/>
      <c r="F36" s="230"/>
      <c r="G36" s="499"/>
      <c r="I36" s="193"/>
    </row>
    <row r="37" spans="2:9" ht="12.75" hidden="1">
      <c r="B37" s="190"/>
      <c r="C37" s="232"/>
      <c r="D37" s="233"/>
      <c r="E37" s="232"/>
      <c r="F37" s="232"/>
      <c r="I37" s="193"/>
    </row>
    <row r="38" spans="2:9" ht="12.75" hidden="1">
      <c r="B38" s="190"/>
      <c r="C38" s="232"/>
      <c r="D38" s="233"/>
      <c r="E38" s="232"/>
      <c r="F38" s="233"/>
      <c r="H38" s="222"/>
      <c r="I38" s="193"/>
    </row>
    <row r="39" spans="2:9" ht="12.75">
      <c r="B39" s="190"/>
      <c r="C39" s="232"/>
      <c r="D39" s="233"/>
      <c r="E39" s="232"/>
      <c r="F39" s="233"/>
      <c r="H39" s="222"/>
      <c r="I39" s="193"/>
    </row>
    <row r="40" spans="2:9" ht="18">
      <c r="B40" s="234"/>
      <c r="C40" s="235" t="s">
        <v>168</v>
      </c>
      <c r="D40" s="236"/>
      <c r="E40" s="236"/>
      <c r="F40" s="236"/>
      <c r="H40" s="217"/>
      <c r="I40" s="193"/>
    </row>
    <row r="41" spans="2:9" ht="12.75">
      <c r="B41" s="190"/>
      <c r="C41" s="237" t="s">
        <v>169</v>
      </c>
      <c r="D41" s="215"/>
      <c r="E41" s="215"/>
      <c r="F41" s="202"/>
      <c r="G41" s="216"/>
      <c r="I41" s="193"/>
    </row>
    <row r="42" spans="2:9" ht="12.75">
      <c r="B42" s="190"/>
      <c r="C42" s="238" t="s">
        <v>165</v>
      </c>
      <c r="F42" s="202"/>
      <c r="H42" s="222"/>
      <c r="I42" s="193"/>
    </row>
    <row r="43" spans="2:9" ht="12.75">
      <c r="B43" s="190"/>
      <c r="C43" s="223" t="s">
        <v>170</v>
      </c>
      <c r="D43" s="224" t="s">
        <v>167</v>
      </c>
      <c r="E43" s="225" t="s">
        <v>170</v>
      </c>
      <c r="F43" s="223" t="s">
        <v>167</v>
      </c>
      <c r="H43" s="222"/>
      <c r="I43" s="193"/>
    </row>
    <row r="44" spans="2:9" ht="12.75">
      <c r="B44" s="190"/>
      <c r="C44" s="226"/>
      <c r="D44" s="227"/>
      <c r="E44" s="226"/>
      <c r="F44" s="239"/>
      <c r="G44" s="499"/>
      <c r="H44" s="222"/>
      <c r="I44" s="193"/>
    </row>
    <row r="45" spans="2:9" ht="12.75">
      <c r="B45" s="190"/>
      <c r="C45" s="229"/>
      <c r="D45" s="230"/>
      <c r="E45" s="229"/>
      <c r="F45" s="240"/>
      <c r="G45" s="499"/>
      <c r="H45" s="222"/>
      <c r="I45" s="193"/>
    </row>
    <row r="46" spans="1:9" ht="12.75">
      <c r="A46" s="194"/>
      <c r="B46" s="190"/>
      <c r="C46" s="229"/>
      <c r="D46" s="230"/>
      <c r="E46" s="229"/>
      <c r="F46" s="240"/>
      <c r="G46" s="499"/>
      <c r="H46" s="222"/>
      <c r="I46" s="193"/>
    </row>
    <row r="47" spans="1:9" ht="15">
      <c r="A47" s="194"/>
      <c r="B47" s="190"/>
      <c r="C47" s="229"/>
      <c r="D47" s="230"/>
      <c r="E47" s="229"/>
      <c r="F47" s="230"/>
      <c r="G47" s="198" t="s">
        <v>120</v>
      </c>
      <c r="H47" s="241">
        <f>SUM(D44:D51,F44:F51)</f>
        <v>0</v>
      </c>
      <c r="I47" s="193"/>
    </row>
    <row r="48" spans="1:9" ht="12.75">
      <c r="A48" s="194"/>
      <c r="B48" s="190"/>
      <c r="C48" s="229"/>
      <c r="D48" s="230"/>
      <c r="E48" s="229"/>
      <c r="F48" s="240"/>
      <c r="G48" s="499"/>
      <c r="H48" s="222"/>
      <c r="I48" s="193"/>
    </row>
    <row r="49" spans="1:9" ht="12.75">
      <c r="A49" s="194"/>
      <c r="B49" s="190"/>
      <c r="C49" s="229"/>
      <c r="D49" s="230"/>
      <c r="E49" s="229"/>
      <c r="F49" s="240"/>
      <c r="G49" s="499"/>
      <c r="H49" s="222"/>
      <c r="I49" s="193"/>
    </row>
    <row r="50" spans="2:9" ht="12.75">
      <c r="B50" s="190"/>
      <c r="C50" s="229"/>
      <c r="D50" s="230"/>
      <c r="E50" s="229"/>
      <c r="F50" s="240"/>
      <c r="G50" s="499"/>
      <c r="H50" s="222"/>
      <c r="I50" s="193"/>
    </row>
    <row r="51" spans="2:9" ht="12.75">
      <c r="B51" s="190"/>
      <c r="C51" s="229"/>
      <c r="D51" s="230"/>
      <c r="E51" s="229"/>
      <c r="F51" s="240"/>
      <c r="G51" s="499"/>
      <c r="H51" s="222"/>
      <c r="I51" s="193"/>
    </row>
    <row r="52" spans="2:9" ht="12.75">
      <c r="B52" s="190"/>
      <c r="F52" s="202"/>
      <c r="H52" s="222"/>
      <c r="I52" s="193"/>
    </row>
    <row r="53" spans="2:9" ht="12.75">
      <c r="B53" s="190"/>
      <c r="F53" s="202"/>
      <c r="H53" s="222"/>
      <c r="I53" s="193"/>
    </row>
    <row r="54" spans="2:9" ht="12.75">
      <c r="B54" s="200" t="s">
        <v>171</v>
      </c>
      <c r="C54" s="497" t="str">
        <f>"Solde comptable au 31/12/"&amp;Récapitulatif!A2</f>
        <v>Solde comptable au 31/12/2019</v>
      </c>
      <c r="D54" s="497"/>
      <c r="E54" s="497"/>
      <c r="F54" s="497"/>
      <c r="G54" s="212" t="s">
        <v>160</v>
      </c>
      <c r="H54" s="201">
        <f>H22+H32-H47</f>
        <v>0</v>
      </c>
      <c r="I54" s="193"/>
    </row>
    <row r="55" spans="2:9" ht="12.75">
      <c r="B55" s="190"/>
      <c r="H55" s="222"/>
      <c r="I55" s="193"/>
    </row>
    <row r="56" spans="2:9" ht="12.75">
      <c r="B56" s="190"/>
      <c r="I56" s="193"/>
    </row>
    <row r="57" spans="2:9" ht="12.75">
      <c r="B57" s="190"/>
      <c r="G57" s="242" t="s">
        <v>172</v>
      </c>
      <c r="H57" s="243">
        <f>H16</f>
        <v>0</v>
      </c>
      <c r="I57" s="193"/>
    </row>
    <row r="58" spans="2:9" ht="12.75">
      <c r="B58" s="190"/>
      <c r="G58" s="242" t="s">
        <v>173</v>
      </c>
      <c r="H58" s="243">
        <f>H54</f>
        <v>0</v>
      </c>
      <c r="I58" s="193"/>
    </row>
    <row r="59" spans="2:9" ht="12.75">
      <c r="B59" s="190"/>
      <c r="I59" s="193"/>
    </row>
    <row r="60" spans="2:9" ht="12.75">
      <c r="B60" s="465"/>
      <c r="E60" s="244" t="s">
        <v>174</v>
      </c>
      <c r="F60" s="244"/>
      <c r="I60" s="193"/>
    </row>
    <row r="61" spans="2:9" ht="12.75">
      <c r="B61" s="190"/>
      <c r="E61" s="244" t="s">
        <v>175</v>
      </c>
      <c r="F61" s="244"/>
      <c r="H61" s="245" t="str">
        <f>IF(H16=H54,"OK",H16-H54)</f>
        <v>OK</v>
      </c>
      <c r="I61" s="193"/>
    </row>
    <row r="62" spans="2:9" ht="12.75">
      <c r="B62" s="466" t="str">
        <f ca="1">"Edité le "&amp;TEXT(NOW(),"jj mmmm aaaa")</f>
        <v>Edité le 07 février 2020</v>
      </c>
      <c r="C62" s="246"/>
      <c r="D62" s="246"/>
      <c r="E62" s="246"/>
      <c r="F62" s="246"/>
      <c r="G62" s="246"/>
      <c r="H62" s="246"/>
      <c r="I62" s="247"/>
    </row>
  </sheetData>
  <sheetProtection password="CA2D" sheet="1" formatCells="0" formatColumns="0" formatRows="0" insertColumns="0" insertRows="0" insertHyperlinks="0" deleteColumns="0" deleteRows="0" selectLockedCells="1" sort="0" autoFilter="0" pivotTables="0"/>
  <mergeCells count="12">
    <mergeCell ref="G29:G31"/>
    <mergeCell ref="G33:G36"/>
    <mergeCell ref="G44:G46"/>
    <mergeCell ref="G48:G51"/>
    <mergeCell ref="C54:F54"/>
    <mergeCell ref="B2:I2"/>
    <mergeCell ref="D1:E1"/>
    <mergeCell ref="B6:I6"/>
    <mergeCell ref="B7:I7"/>
    <mergeCell ref="C16:F16"/>
    <mergeCell ref="B18:I18"/>
    <mergeCell ref="B19:I19"/>
  </mergeCells>
  <printOptions horizontalCentered="1"/>
  <pageMargins left="0.3937007874015748" right="0.4330708661417323" top="0.2362204724409449" bottom="0.15748031496062992" header="0.1968503937007874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showGridLines="0" showOutlineSymbols="0" workbookViewId="0" topLeftCell="A16">
      <selection activeCell="O18" sqref="O18"/>
    </sheetView>
  </sheetViews>
  <sheetFormatPr defaultColWidth="11.00390625" defaultRowHeight="12.75" customHeight="1"/>
  <cols>
    <col min="1" max="1" width="2.140625" style="0" customWidth="1"/>
    <col min="2" max="2" width="2.57421875" style="0" customWidth="1"/>
    <col min="3" max="3" width="2.8515625" style="248" customWidth="1"/>
    <col min="4" max="5" width="11.421875" style="249" customWidth="1"/>
    <col min="6" max="6" width="15.7109375" style="249" customWidth="1"/>
    <col min="7" max="7" width="10.8515625" style="249" customWidth="1"/>
    <col min="8" max="8" width="12.7109375" style="249" customWidth="1"/>
    <col min="9" max="9" width="12.28125" style="249" customWidth="1"/>
    <col min="10" max="10" width="3.140625" style="248" customWidth="1"/>
    <col min="11" max="11" width="12.140625" style="250" customWidth="1"/>
    <col min="12" max="12" width="0.5625" style="0" customWidth="1"/>
    <col min="13" max="13" width="5.8515625" style="0" customWidth="1"/>
    <col min="14" max="14" width="9.7109375" style="0" customWidth="1"/>
  </cols>
  <sheetData>
    <row r="1" spans="1:21" ht="22.5" customHeight="1">
      <c r="A1" s="251"/>
      <c r="B1" s="251"/>
      <c r="C1" s="472" t="s">
        <v>176</v>
      </c>
      <c r="D1" s="252"/>
      <c r="E1" s="252"/>
      <c r="F1" s="252"/>
      <c r="G1" s="252"/>
      <c r="H1" s="252"/>
      <c r="I1" s="252"/>
      <c r="J1" s="252"/>
      <c r="K1" s="252"/>
      <c r="M1" s="463"/>
      <c r="N1" s="463"/>
      <c r="O1" s="463"/>
      <c r="P1" s="463"/>
      <c r="Q1" s="463"/>
      <c r="R1" s="463"/>
      <c r="S1" s="463"/>
      <c r="T1" s="463"/>
      <c r="U1" s="463"/>
    </row>
    <row r="2" spans="1:21" ht="13.5" customHeight="1">
      <c r="A2" t="s">
        <v>95</v>
      </c>
      <c r="C2" s="253" t="str">
        <f>Récapitulatif!I4&amp;" - "&amp;rec</f>
        <v> - </v>
      </c>
      <c r="M2" s="463"/>
      <c r="N2" s="463"/>
      <c r="O2" s="463"/>
      <c r="P2" s="463"/>
      <c r="Q2" s="463"/>
      <c r="R2" s="463"/>
      <c r="S2" s="463"/>
      <c r="T2" s="463"/>
      <c r="U2" s="463"/>
    </row>
    <row r="3" spans="2:21" ht="20.25" customHeight="1">
      <c r="B3" s="254">
        <v>2</v>
      </c>
      <c r="C3" s="255">
        <v>1</v>
      </c>
      <c r="D3" s="256" t="s">
        <v>177</v>
      </c>
      <c r="E3" s="256"/>
      <c r="F3" s="256"/>
      <c r="G3" s="256"/>
      <c r="H3" s="256"/>
      <c r="I3" s="257"/>
      <c r="J3" s="258" t="s">
        <v>129</v>
      </c>
      <c r="K3" s="259">
        <f>Récapitulatif!F39</f>
        <v>0</v>
      </c>
      <c r="L3" s="260"/>
      <c r="M3" s="463"/>
      <c r="N3" s="463"/>
      <c r="O3" s="463"/>
      <c r="P3" s="463"/>
      <c r="Q3" s="463"/>
      <c r="R3" s="463"/>
      <c r="S3" s="463"/>
      <c r="T3" s="463"/>
      <c r="U3" s="463"/>
    </row>
    <row r="4" spans="2:21" ht="20.25" customHeight="1">
      <c r="B4" s="510" t="s">
        <v>178</v>
      </c>
      <c r="C4" s="261">
        <v>2</v>
      </c>
      <c r="D4" s="262"/>
      <c r="E4" s="263" t="s">
        <v>179</v>
      </c>
      <c r="F4" s="262" t="s">
        <v>180</v>
      </c>
      <c r="G4" s="262"/>
      <c r="H4" s="262"/>
      <c r="I4" s="264"/>
      <c r="J4" s="265" t="s">
        <v>134</v>
      </c>
      <c r="K4" s="266">
        <f>Récapitulatif!R39</f>
        <v>0</v>
      </c>
      <c r="L4" s="267"/>
      <c r="M4" s="463"/>
      <c r="N4" s="463"/>
      <c r="O4" s="463"/>
      <c r="P4" s="463"/>
      <c r="Q4" s="463"/>
      <c r="R4" s="463"/>
      <c r="S4" s="463"/>
      <c r="T4" s="463"/>
      <c r="U4" s="463"/>
    </row>
    <row r="5" spans="2:21" ht="20.25" customHeight="1">
      <c r="B5" s="510"/>
      <c r="C5" s="261">
        <v>3</v>
      </c>
      <c r="D5" s="262"/>
      <c r="E5" s="262"/>
      <c r="F5" s="262" t="s">
        <v>181</v>
      </c>
      <c r="G5" s="262"/>
      <c r="H5" s="262"/>
      <c r="I5" s="264"/>
      <c r="J5" s="265" t="s">
        <v>135</v>
      </c>
      <c r="K5" s="268">
        <f>Récapitulatif!S39</f>
        <v>0</v>
      </c>
      <c r="L5" s="267"/>
      <c r="M5" s="463"/>
      <c r="N5" s="463"/>
      <c r="O5" s="463"/>
      <c r="P5" s="463"/>
      <c r="Q5" s="463"/>
      <c r="R5" s="463"/>
      <c r="S5" s="463"/>
      <c r="T5" s="463"/>
      <c r="U5" s="463"/>
    </row>
    <row r="6" spans="2:21" ht="18.75" customHeight="1">
      <c r="B6" s="510"/>
      <c r="C6" s="261">
        <v>4</v>
      </c>
      <c r="D6" s="262" t="s">
        <v>182</v>
      </c>
      <c r="E6" s="262"/>
      <c r="F6" s="262"/>
      <c r="G6" s="262"/>
      <c r="H6" s="262"/>
      <c r="I6" s="264"/>
      <c r="J6" s="265" t="s">
        <v>183</v>
      </c>
      <c r="K6" s="269">
        <f>K3-K4-K5</f>
        <v>0</v>
      </c>
      <c r="L6" s="267"/>
      <c r="M6" s="463"/>
      <c r="N6" s="463"/>
      <c r="O6" s="463"/>
      <c r="P6" s="463"/>
      <c r="Q6" s="463"/>
      <c r="R6" s="463"/>
      <c r="S6" s="463"/>
      <c r="T6" s="463"/>
      <c r="U6" s="463"/>
    </row>
    <row r="7" spans="2:21" ht="17.25" customHeight="1">
      <c r="B7" s="510"/>
      <c r="C7" s="261">
        <v>5</v>
      </c>
      <c r="D7" s="262" t="s">
        <v>184</v>
      </c>
      <c r="E7" s="262"/>
      <c r="F7" s="262"/>
      <c r="G7" s="262"/>
      <c r="H7" s="262"/>
      <c r="I7" s="264"/>
      <c r="J7" s="265" t="s">
        <v>185</v>
      </c>
      <c r="K7" s="268"/>
      <c r="L7" s="267"/>
      <c r="M7" s="463"/>
      <c r="N7" s="463"/>
      <c r="O7" s="463"/>
      <c r="P7" s="463"/>
      <c r="Q7" s="463"/>
      <c r="R7" s="463"/>
      <c r="S7" s="463"/>
      <c r="T7" s="463"/>
      <c r="U7" s="463"/>
    </row>
    <row r="8" spans="2:21" ht="18" customHeight="1">
      <c r="B8" s="510"/>
      <c r="C8" s="261">
        <v>6</v>
      </c>
      <c r="D8" s="262" t="s">
        <v>186</v>
      </c>
      <c r="E8" s="262"/>
      <c r="F8" s="262"/>
      <c r="G8" s="262"/>
      <c r="H8" s="262"/>
      <c r="I8" s="264"/>
      <c r="J8" s="265" t="s">
        <v>131</v>
      </c>
      <c r="K8" s="268">
        <f>Récapitulatif!H39</f>
        <v>0</v>
      </c>
      <c r="L8" s="267"/>
      <c r="M8" s="463"/>
      <c r="N8" s="463"/>
      <c r="O8" s="463"/>
      <c r="P8" s="463"/>
      <c r="Q8" s="463"/>
      <c r="R8" s="463"/>
      <c r="S8" s="463"/>
      <c r="T8" s="463"/>
      <c r="U8" s="463"/>
    </row>
    <row r="9" spans="2:21" ht="20.25" customHeight="1">
      <c r="B9" s="510"/>
      <c r="C9" s="270">
        <v>7</v>
      </c>
      <c r="D9" s="271"/>
      <c r="E9" s="272" t="s">
        <v>187</v>
      </c>
      <c r="F9" s="271"/>
      <c r="G9" s="271"/>
      <c r="H9" s="271"/>
      <c r="I9" s="273"/>
      <c r="J9" s="274" t="s">
        <v>188</v>
      </c>
      <c r="K9" s="275">
        <f>K6+K8</f>
        <v>0</v>
      </c>
      <c r="L9" s="276"/>
      <c r="M9" s="463"/>
      <c r="N9" s="463"/>
      <c r="O9" s="463"/>
      <c r="P9" s="463"/>
      <c r="Q9" s="463"/>
      <c r="R9" s="463"/>
      <c r="S9" s="463"/>
      <c r="T9" s="463"/>
      <c r="U9" s="463"/>
    </row>
    <row r="10" spans="2:21" ht="20.25" customHeight="1">
      <c r="B10" s="277">
        <v>3</v>
      </c>
      <c r="C10" s="278">
        <v>8</v>
      </c>
      <c r="D10" s="279" t="s">
        <v>38</v>
      </c>
      <c r="E10" s="279"/>
      <c r="F10" s="279"/>
      <c r="G10" s="279"/>
      <c r="H10" s="279"/>
      <c r="I10" s="280"/>
      <c r="J10" s="281" t="s">
        <v>136</v>
      </c>
      <c r="K10" s="282">
        <f>Récapitulatif!T39</f>
        <v>0</v>
      </c>
      <c r="L10" s="283"/>
      <c r="M10" s="463"/>
      <c r="N10" s="463"/>
      <c r="O10" s="463"/>
      <c r="P10" s="463"/>
      <c r="Q10" s="463"/>
      <c r="R10" s="463"/>
      <c r="S10" s="463"/>
      <c r="T10" s="463"/>
      <c r="U10" s="463"/>
    </row>
    <row r="11" spans="2:21" ht="20.25" customHeight="1">
      <c r="B11" s="511" t="s">
        <v>189</v>
      </c>
      <c r="C11" s="261">
        <v>9</v>
      </c>
      <c r="D11" s="262" t="s">
        <v>190</v>
      </c>
      <c r="E11" s="262"/>
      <c r="F11" s="262" t="s">
        <v>191</v>
      </c>
      <c r="G11" s="262"/>
      <c r="H11" s="262"/>
      <c r="I11" s="264"/>
      <c r="J11" s="265" t="s">
        <v>137</v>
      </c>
      <c r="K11" s="268">
        <f>Récapitulatif!U39</f>
        <v>0</v>
      </c>
      <c r="L11" s="267"/>
      <c r="M11" s="463"/>
      <c r="N11" s="463"/>
      <c r="O11" s="463"/>
      <c r="P11" s="463"/>
      <c r="Q11" s="463"/>
      <c r="R11" s="463"/>
      <c r="S11" s="463"/>
      <c r="T11" s="463"/>
      <c r="U11" s="463"/>
    </row>
    <row r="12" spans="2:21" ht="20.25" customHeight="1">
      <c r="B12" s="511"/>
      <c r="C12" s="261">
        <v>10</v>
      </c>
      <c r="D12" s="262"/>
      <c r="E12" s="262"/>
      <c r="F12" s="262" t="s">
        <v>192</v>
      </c>
      <c r="G12" s="262"/>
      <c r="H12" s="262"/>
      <c r="I12" s="264"/>
      <c r="J12" s="265" t="s">
        <v>138</v>
      </c>
      <c r="K12" s="268">
        <f>Récapitulatif!V39</f>
        <v>0</v>
      </c>
      <c r="L12" s="267"/>
      <c r="M12" s="463"/>
      <c r="N12" s="463"/>
      <c r="O12" s="463"/>
      <c r="P12" s="463"/>
      <c r="Q12" s="463"/>
      <c r="R12" s="463"/>
      <c r="S12" s="463"/>
      <c r="T12" s="463"/>
      <c r="U12" s="463"/>
    </row>
    <row r="13" spans="2:21" ht="20.25" customHeight="1">
      <c r="B13" s="511"/>
      <c r="C13" s="261">
        <v>11</v>
      </c>
      <c r="D13" s="262"/>
      <c r="E13" s="262"/>
      <c r="F13" s="262" t="s">
        <v>193</v>
      </c>
      <c r="G13" s="262"/>
      <c r="H13" s="262"/>
      <c r="I13" s="264"/>
      <c r="J13" s="265" t="s">
        <v>139</v>
      </c>
      <c r="K13" s="268">
        <f>Récapitulatif!W39</f>
        <v>0</v>
      </c>
      <c r="L13" s="267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2:21" ht="20.25" customHeight="1">
      <c r="B14" s="511"/>
      <c r="C14" s="261">
        <v>12</v>
      </c>
      <c r="D14" s="262" t="s">
        <v>194</v>
      </c>
      <c r="E14" s="262"/>
      <c r="F14" s="262" t="s">
        <v>195</v>
      </c>
      <c r="G14" s="262"/>
      <c r="H14" s="262"/>
      <c r="I14" s="264"/>
      <c r="J14" s="265" t="s">
        <v>140</v>
      </c>
      <c r="K14" s="268">
        <f>Récapitulatif!X39</f>
        <v>0</v>
      </c>
      <c r="L14" s="267"/>
      <c r="M14" s="463"/>
      <c r="N14" s="463"/>
      <c r="O14" s="463"/>
      <c r="P14" s="463"/>
      <c r="Q14" s="463"/>
      <c r="R14" s="463"/>
      <c r="S14" s="463"/>
      <c r="T14" s="463"/>
      <c r="U14" s="463"/>
    </row>
    <row r="15" spans="2:21" ht="20.25" customHeight="1">
      <c r="B15" s="511"/>
      <c r="C15" s="261">
        <v>13</v>
      </c>
      <c r="D15" s="262"/>
      <c r="E15" s="262"/>
      <c r="F15" s="262" t="s">
        <v>196</v>
      </c>
      <c r="G15" s="262"/>
      <c r="H15" s="262"/>
      <c r="I15" s="264"/>
      <c r="J15" s="265" t="s">
        <v>141</v>
      </c>
      <c r="K15" s="284">
        <f>Récapitulatif!Y39</f>
        <v>0</v>
      </c>
      <c r="L15" s="267"/>
      <c r="M15" s="463"/>
      <c r="N15" s="463"/>
      <c r="O15" s="463"/>
      <c r="P15" s="463"/>
      <c r="Q15" s="463"/>
      <c r="R15" s="463"/>
      <c r="S15" s="463"/>
      <c r="T15" s="463"/>
      <c r="U15" s="463"/>
    </row>
    <row r="16" spans="2:21" ht="20.25" customHeight="1">
      <c r="B16" s="511"/>
      <c r="C16" s="261">
        <v>14</v>
      </c>
      <c r="D16" s="262"/>
      <c r="E16" s="262"/>
      <c r="F16" s="262" t="s">
        <v>197</v>
      </c>
      <c r="G16" s="262"/>
      <c r="H16" s="262"/>
      <c r="I16" s="264"/>
      <c r="J16" s="265" t="s">
        <v>142</v>
      </c>
      <c r="K16" s="284">
        <f>Récapitulatif!Z39</f>
        <v>0</v>
      </c>
      <c r="L16" s="267"/>
      <c r="M16" s="463"/>
      <c r="N16" s="463"/>
      <c r="O16" s="463"/>
      <c r="P16" s="463"/>
      <c r="Q16" s="463"/>
      <c r="R16" s="463"/>
      <c r="S16" s="463"/>
      <c r="T16" s="463"/>
      <c r="U16" s="463"/>
    </row>
    <row r="17" spans="2:21" ht="20.25" customHeight="1">
      <c r="B17" s="511"/>
      <c r="C17" s="261">
        <v>15</v>
      </c>
      <c r="D17" s="262" t="s">
        <v>198</v>
      </c>
      <c r="E17" s="262"/>
      <c r="F17" s="262"/>
      <c r="G17" s="262"/>
      <c r="H17" s="262"/>
      <c r="I17" s="285"/>
      <c r="J17" s="265" t="s">
        <v>143</v>
      </c>
      <c r="K17" s="284">
        <f>Récapitulatif!AA39</f>
        <v>0</v>
      </c>
      <c r="L17" s="267"/>
      <c r="M17" s="463"/>
      <c r="N17" s="463"/>
      <c r="O17" s="463"/>
      <c r="P17" s="463"/>
      <c r="Q17" s="463"/>
      <c r="R17" s="463"/>
      <c r="S17" s="463"/>
      <c r="T17" s="463"/>
      <c r="U17" s="463"/>
    </row>
    <row r="18" spans="2:21" ht="20.25" customHeight="1">
      <c r="B18" s="511"/>
      <c r="C18" s="261">
        <v>16</v>
      </c>
      <c r="D18" s="262" t="s">
        <v>199</v>
      </c>
      <c r="E18" s="262"/>
      <c r="F18" s="262"/>
      <c r="G18" s="262"/>
      <c r="H18" s="286"/>
      <c r="I18" s="287">
        <f>Récapitulatif!AB42</f>
        <v>0</v>
      </c>
      <c r="J18" s="265" t="s">
        <v>144</v>
      </c>
      <c r="K18" s="284">
        <f>Récapitulatif!AB39</f>
        <v>0</v>
      </c>
      <c r="L18" s="267"/>
      <c r="M18" s="463"/>
      <c r="N18" s="463"/>
      <c r="O18" s="463"/>
      <c r="P18" s="463"/>
      <c r="Q18" s="463"/>
      <c r="R18" s="463"/>
      <c r="S18" s="463"/>
      <c r="T18" s="463"/>
      <c r="U18" s="463"/>
    </row>
    <row r="19" spans="2:21" ht="20.25" customHeight="1">
      <c r="B19" s="511"/>
      <c r="C19" s="261">
        <v>17</v>
      </c>
      <c r="D19" s="262" t="s">
        <v>200</v>
      </c>
      <c r="E19" s="262"/>
      <c r="F19" s="262"/>
      <c r="G19" s="512">
        <f>Récapitulatif!AC39</f>
        <v>0</v>
      </c>
      <c r="H19" s="512"/>
      <c r="I19" s="503"/>
      <c r="J19" s="288"/>
      <c r="K19" s="289"/>
      <c r="L19" s="290"/>
      <c r="M19" s="463"/>
      <c r="N19" s="463"/>
      <c r="O19" s="463"/>
      <c r="P19" s="463"/>
      <c r="Q19" s="463"/>
      <c r="R19" s="463"/>
      <c r="S19" s="463"/>
      <c r="T19" s="463"/>
      <c r="U19" s="463"/>
    </row>
    <row r="20" spans="2:21" ht="20.25" customHeight="1">
      <c r="B20" s="511"/>
      <c r="C20" s="261">
        <v>18</v>
      </c>
      <c r="D20" s="262" t="s">
        <v>201</v>
      </c>
      <c r="E20" s="262"/>
      <c r="F20" s="262"/>
      <c r="G20" s="502">
        <f>Récapitulatif!AD39</f>
        <v>0</v>
      </c>
      <c r="H20" s="502"/>
      <c r="I20" s="503"/>
      <c r="J20" s="291"/>
      <c r="K20" s="292"/>
      <c r="L20" s="293"/>
      <c r="M20" s="463"/>
      <c r="N20" s="463"/>
      <c r="O20" s="463"/>
      <c r="P20" s="463"/>
      <c r="Q20" s="463"/>
      <c r="R20" s="463"/>
      <c r="S20" s="463"/>
      <c r="T20" s="463"/>
      <c r="U20" s="463"/>
    </row>
    <row r="21" spans="2:21" ht="20.25" customHeight="1">
      <c r="B21" s="511"/>
      <c r="C21" s="261">
        <v>19</v>
      </c>
      <c r="D21" s="262" t="s">
        <v>202</v>
      </c>
      <c r="E21" s="262"/>
      <c r="F21" s="262"/>
      <c r="G21" s="502">
        <f>Récapitulatif!AE39</f>
        <v>0</v>
      </c>
      <c r="H21" s="502"/>
      <c r="I21" s="503"/>
      <c r="J21" s="291"/>
      <c r="K21" s="294"/>
      <c r="L21" s="293"/>
      <c r="M21" s="463"/>
      <c r="N21" s="463"/>
      <c r="O21" s="463"/>
      <c r="P21" s="464"/>
      <c r="Q21" s="463"/>
      <c r="R21" s="463"/>
      <c r="S21" s="463"/>
      <c r="T21" s="463"/>
      <c r="U21" s="463"/>
    </row>
    <row r="22" spans="2:21" ht="20.25" customHeight="1">
      <c r="B22" s="511"/>
      <c r="C22" s="261">
        <v>20</v>
      </c>
      <c r="D22" s="262" t="s">
        <v>203</v>
      </c>
      <c r="E22" s="262"/>
      <c r="F22" s="262"/>
      <c r="G22" s="502">
        <f>Récapitulatif!AF39</f>
        <v>0</v>
      </c>
      <c r="H22" s="502"/>
      <c r="I22" s="291"/>
      <c r="J22" s="281" t="s">
        <v>204</v>
      </c>
      <c r="K22" s="295">
        <f>Récapitulatif!AE45</f>
        <v>0</v>
      </c>
      <c r="L22" s="283"/>
      <c r="M22" s="463"/>
      <c r="N22" s="463"/>
      <c r="O22" s="463"/>
      <c r="P22" s="463"/>
      <c r="Q22" s="463"/>
      <c r="R22" s="463"/>
      <c r="S22" s="463"/>
      <c r="T22" s="463"/>
      <c r="U22" s="463"/>
    </row>
    <row r="23" spans="2:21" ht="20.25" customHeight="1">
      <c r="B23" s="511"/>
      <c r="C23" s="261">
        <v>21</v>
      </c>
      <c r="D23" s="262" t="s">
        <v>205</v>
      </c>
      <c r="E23" s="262"/>
      <c r="F23" s="262"/>
      <c r="G23" s="502">
        <f>Récapitulatif!AG39</f>
        <v>0</v>
      </c>
      <c r="H23" s="502"/>
      <c r="I23" s="505"/>
      <c r="J23" s="288"/>
      <c r="K23" s="289"/>
      <c r="L23" s="290"/>
      <c r="M23" s="463"/>
      <c r="N23" s="463"/>
      <c r="O23" s="463"/>
      <c r="P23" s="463"/>
      <c r="Q23" s="463"/>
      <c r="R23" s="463"/>
      <c r="S23" s="463"/>
      <c r="T23" s="463"/>
      <c r="U23" s="463"/>
    </row>
    <row r="24" spans="2:21" ht="20.25" customHeight="1">
      <c r="B24" s="511"/>
      <c r="C24" s="261">
        <v>22</v>
      </c>
      <c r="D24" s="262" t="s">
        <v>206</v>
      </c>
      <c r="E24" s="262"/>
      <c r="F24" s="262"/>
      <c r="G24" s="502">
        <f>Récapitulatif!AH39</f>
        <v>0</v>
      </c>
      <c r="H24" s="502"/>
      <c r="I24" s="505"/>
      <c r="J24" s="291"/>
      <c r="K24" s="297"/>
      <c r="L24" s="293"/>
      <c r="M24" s="463"/>
      <c r="N24" s="463"/>
      <c r="O24" s="463"/>
      <c r="P24" s="463"/>
      <c r="Q24" s="463"/>
      <c r="R24" s="463"/>
      <c r="S24" s="463"/>
      <c r="T24" s="463"/>
      <c r="U24" s="463"/>
    </row>
    <row r="25" spans="2:21" ht="20.25" customHeight="1">
      <c r="B25" s="511"/>
      <c r="C25" s="261">
        <v>23</v>
      </c>
      <c r="D25" s="262" t="s">
        <v>207</v>
      </c>
      <c r="E25" s="262"/>
      <c r="F25" s="262"/>
      <c r="G25" s="502">
        <f>Récapitulatif!AI39</f>
        <v>0</v>
      </c>
      <c r="H25" s="502"/>
      <c r="I25" s="298"/>
      <c r="J25" s="291"/>
      <c r="K25" s="299"/>
      <c r="L25" s="293"/>
      <c r="M25" s="463"/>
      <c r="N25" s="463"/>
      <c r="O25" s="463"/>
      <c r="P25" s="463"/>
      <c r="Q25" s="463"/>
      <c r="R25" s="463"/>
      <c r="S25" s="463"/>
      <c r="T25" s="463"/>
      <c r="U25" s="463"/>
    </row>
    <row r="26" spans="2:21" ht="20.25" customHeight="1">
      <c r="B26" s="511"/>
      <c r="C26" s="261"/>
      <c r="D26" s="262" t="s">
        <v>208</v>
      </c>
      <c r="E26" s="262"/>
      <c r="F26" s="262"/>
      <c r="G26" s="508"/>
      <c r="H26" s="508"/>
      <c r="I26" s="300"/>
      <c r="J26" s="281" t="s">
        <v>209</v>
      </c>
      <c r="K26" s="282">
        <f>Récapitulatif!AI45</f>
        <v>0</v>
      </c>
      <c r="L26" s="283"/>
      <c r="M26" s="463"/>
      <c r="N26" s="463"/>
      <c r="O26" s="463"/>
      <c r="P26" s="463"/>
      <c r="Q26" s="463"/>
      <c r="R26" s="463"/>
      <c r="S26" s="463"/>
      <c r="T26" s="463"/>
      <c r="U26" s="463"/>
    </row>
    <row r="27" spans="2:21" ht="20.25" customHeight="1">
      <c r="B27" s="511"/>
      <c r="C27" s="261">
        <v>24</v>
      </c>
      <c r="D27" s="262" t="s">
        <v>210</v>
      </c>
      <c r="E27" s="262"/>
      <c r="F27" s="301"/>
      <c r="G27" s="509">
        <f>Récapitulatif!AJ39</f>
        <v>0</v>
      </c>
      <c r="H27" s="509"/>
      <c r="I27" s="296"/>
      <c r="J27" s="288"/>
      <c r="K27" s="302"/>
      <c r="L27" s="290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2:21" ht="29.25" customHeight="1">
      <c r="B28" s="511"/>
      <c r="C28" s="513">
        <v>25</v>
      </c>
      <c r="D28" s="514" t="s">
        <v>211</v>
      </c>
      <c r="E28" s="514"/>
      <c r="F28" s="506" t="s">
        <v>212</v>
      </c>
      <c r="G28" s="506"/>
      <c r="H28" s="507">
        <f>Récapitulatif!AK39</f>
        <v>0</v>
      </c>
      <c r="I28" s="507"/>
      <c r="J28" s="304"/>
      <c r="K28" s="297"/>
      <c r="L28" s="293"/>
      <c r="M28" s="463"/>
      <c r="N28" s="463"/>
      <c r="O28" s="463"/>
      <c r="P28" s="463"/>
      <c r="Q28" s="463"/>
      <c r="R28" s="463"/>
      <c r="S28" s="463"/>
      <c r="T28" s="463"/>
      <c r="U28" s="463"/>
    </row>
    <row r="29" spans="2:21" ht="42" customHeight="1">
      <c r="B29" s="511"/>
      <c r="C29" s="513"/>
      <c r="D29" s="514"/>
      <c r="E29" s="514"/>
      <c r="F29" s="303" t="s">
        <v>213</v>
      </c>
      <c r="G29" s="305">
        <f>Récapitulatif!AL39-Récapitulatif!AL45</f>
        <v>0</v>
      </c>
      <c r="H29" s="306" t="s">
        <v>214</v>
      </c>
      <c r="I29" s="305">
        <f>Récapitulatif!AL45</f>
        <v>0</v>
      </c>
      <c r="J29" s="281" t="s">
        <v>215</v>
      </c>
      <c r="K29" s="282">
        <f>Récapitulatif!AK45</f>
        <v>0</v>
      </c>
      <c r="L29" s="283"/>
      <c r="M29" s="463"/>
      <c r="N29" s="463"/>
      <c r="O29" s="463"/>
      <c r="P29" s="463"/>
      <c r="Q29" s="463"/>
      <c r="R29" s="463"/>
      <c r="S29" s="463"/>
      <c r="T29" s="463"/>
      <c r="U29" s="463"/>
    </row>
    <row r="30" spans="2:21" ht="20.25" customHeight="1">
      <c r="B30" s="511"/>
      <c r="C30" s="261">
        <v>26</v>
      </c>
      <c r="D30" s="262" t="s">
        <v>216</v>
      </c>
      <c r="E30" s="262"/>
      <c r="F30" s="279"/>
      <c r="G30" s="504">
        <f>Récapitulatif!AM39</f>
        <v>0</v>
      </c>
      <c r="H30" s="504"/>
      <c r="I30" s="298"/>
      <c r="J30" s="288"/>
      <c r="K30" s="307"/>
      <c r="L30" s="290"/>
      <c r="M30" s="463"/>
      <c r="N30" s="463"/>
      <c r="O30" s="463"/>
      <c r="P30" s="463"/>
      <c r="Q30" s="463"/>
      <c r="R30" s="463"/>
      <c r="S30" s="463"/>
      <c r="T30" s="463"/>
      <c r="U30" s="463"/>
    </row>
    <row r="31" spans="2:21" ht="20.25" customHeight="1">
      <c r="B31" s="511"/>
      <c r="C31" s="261">
        <v>27</v>
      </c>
      <c r="D31" s="263" t="s">
        <v>217</v>
      </c>
      <c r="E31" s="263"/>
      <c r="F31" s="263"/>
      <c r="G31" s="502">
        <f>Récapitulatif!AN39</f>
        <v>0</v>
      </c>
      <c r="H31" s="502"/>
      <c r="I31" s="298"/>
      <c r="J31" s="291"/>
      <c r="K31" s="299"/>
      <c r="L31" s="293"/>
      <c r="M31" s="463"/>
      <c r="N31" s="463"/>
      <c r="O31" s="463"/>
      <c r="P31" s="463"/>
      <c r="Q31" s="463"/>
      <c r="R31" s="463"/>
      <c r="S31" s="463"/>
      <c r="T31" s="463"/>
      <c r="U31" s="463"/>
    </row>
    <row r="32" spans="2:21" ht="20.25" customHeight="1">
      <c r="B32" s="511"/>
      <c r="C32" s="261">
        <v>28</v>
      </c>
      <c r="D32" s="262" t="s">
        <v>218</v>
      </c>
      <c r="E32" s="262"/>
      <c r="F32" s="262"/>
      <c r="G32" s="502">
        <f>Récapitulatif!AO39</f>
        <v>0</v>
      </c>
      <c r="H32" s="502"/>
      <c r="I32" s="298"/>
      <c r="J32" s="308" t="s">
        <v>219</v>
      </c>
      <c r="K32" s="282">
        <f>Récapitulatif!AP45</f>
        <v>0</v>
      </c>
      <c r="L32" s="283"/>
      <c r="M32" s="463"/>
      <c r="N32" s="463"/>
      <c r="O32" s="463"/>
      <c r="P32" s="463"/>
      <c r="Q32" s="463"/>
      <c r="R32" s="463"/>
      <c r="S32" s="463"/>
      <c r="T32" s="463"/>
      <c r="U32" s="463"/>
    </row>
    <row r="33" spans="2:21" ht="20.25" customHeight="1">
      <c r="B33" s="511"/>
      <c r="C33" s="261">
        <v>29</v>
      </c>
      <c r="D33" s="262" t="s">
        <v>220</v>
      </c>
      <c r="E33" s="262"/>
      <c r="F33" s="262"/>
      <c r="G33" s="502">
        <f>Récapitulatif!AP39</f>
        <v>0</v>
      </c>
      <c r="H33" s="502"/>
      <c r="I33" s="298"/>
      <c r="J33" s="288"/>
      <c r="K33" s="307"/>
      <c r="L33" s="290"/>
      <c r="M33" s="463"/>
      <c r="N33" s="463"/>
      <c r="O33" s="463"/>
      <c r="P33" s="463"/>
      <c r="Q33" s="463"/>
      <c r="R33" s="463"/>
      <c r="S33" s="463"/>
      <c r="T33" s="463"/>
      <c r="U33" s="463"/>
    </row>
    <row r="34" spans="2:21" ht="20.25" customHeight="1">
      <c r="B34" s="511"/>
      <c r="C34" s="261">
        <v>30</v>
      </c>
      <c r="D34" s="262" t="s">
        <v>221</v>
      </c>
      <c r="E34" s="262"/>
      <c r="F34" s="262"/>
      <c r="G34" s="502">
        <f>Récapitulatif!AQ39</f>
        <v>0</v>
      </c>
      <c r="H34" s="502"/>
      <c r="I34" s="298"/>
      <c r="J34" s="291"/>
      <c r="K34" s="299"/>
      <c r="L34" s="293"/>
      <c r="M34" s="463"/>
      <c r="N34" s="463"/>
      <c r="O34" s="463"/>
      <c r="P34" s="463"/>
      <c r="Q34" s="463"/>
      <c r="R34" s="463"/>
      <c r="S34" s="463"/>
      <c r="T34" s="463"/>
      <c r="U34" s="463"/>
    </row>
    <row r="35" spans="2:21" ht="20.25" customHeight="1">
      <c r="B35" s="511"/>
      <c r="C35" s="261">
        <v>31</v>
      </c>
      <c r="D35" s="262" t="s">
        <v>222</v>
      </c>
      <c r="E35" s="262"/>
      <c r="F35" s="262"/>
      <c r="G35" s="262"/>
      <c r="H35" s="262"/>
      <c r="I35" s="280"/>
      <c r="J35" s="281" t="s">
        <v>223</v>
      </c>
      <c r="K35" s="309">
        <f>Récapitulatif!AR39</f>
        <v>0</v>
      </c>
      <c r="L35" s="283"/>
      <c r="M35" s="463"/>
      <c r="N35" s="463"/>
      <c r="O35" s="463"/>
      <c r="P35" s="463"/>
      <c r="Q35" s="463"/>
      <c r="R35" s="463"/>
      <c r="S35" s="463"/>
      <c r="T35" s="463"/>
      <c r="U35" s="463"/>
    </row>
    <row r="36" spans="2:21" ht="20.25" customHeight="1">
      <c r="B36" s="511"/>
      <c r="C36" s="261">
        <v>32</v>
      </c>
      <c r="D36" s="262" t="s">
        <v>224</v>
      </c>
      <c r="E36" s="262"/>
      <c r="F36" s="262"/>
      <c r="G36" s="262"/>
      <c r="H36" s="262"/>
      <c r="I36" s="264"/>
      <c r="J36" s="265" t="s">
        <v>225</v>
      </c>
      <c r="K36" s="268">
        <f>Récapitulatif!AS39</f>
        <v>0</v>
      </c>
      <c r="L36" s="267"/>
      <c r="M36" s="463"/>
      <c r="N36" s="463"/>
      <c r="O36" s="463"/>
      <c r="P36" s="463"/>
      <c r="Q36" s="463"/>
      <c r="R36" s="463"/>
      <c r="S36" s="463"/>
      <c r="T36" s="463"/>
      <c r="U36" s="463"/>
    </row>
    <row r="37" spans="2:21" ht="15.75" customHeight="1">
      <c r="B37" s="511"/>
      <c r="C37" s="270">
        <v>33</v>
      </c>
      <c r="D37" s="310"/>
      <c r="E37" s="311" t="s">
        <v>226</v>
      </c>
      <c r="F37" s="271"/>
      <c r="G37" s="271"/>
      <c r="H37" s="271"/>
      <c r="I37" s="273"/>
      <c r="J37" s="274" t="s">
        <v>227</v>
      </c>
      <c r="K37" s="275">
        <f>SUM(K10:K36)</f>
        <v>0</v>
      </c>
      <c r="L37" s="276"/>
      <c r="M37" s="463"/>
      <c r="N37" s="463"/>
      <c r="O37" s="463"/>
      <c r="P37" s="463"/>
      <c r="Q37" s="463"/>
      <c r="R37" s="463"/>
      <c r="S37" s="463"/>
      <c r="T37" s="463"/>
      <c r="U37" s="463"/>
    </row>
    <row r="38" spans="2:21" ht="17.25" customHeight="1">
      <c r="B38" s="312"/>
      <c r="C38" s="278">
        <v>34</v>
      </c>
      <c r="D38" s="313"/>
      <c r="E38" s="313" t="s">
        <v>228</v>
      </c>
      <c r="F38" s="314"/>
      <c r="G38" s="314"/>
      <c r="H38" s="279"/>
      <c r="I38" s="280"/>
      <c r="J38" s="281" t="s">
        <v>229</v>
      </c>
      <c r="K38" s="315">
        <f>IF(K9-K37&gt;=0,K9-K37,"")</f>
        <v>0</v>
      </c>
      <c r="L38" s="283"/>
      <c r="M38" s="463"/>
      <c r="N38" s="463"/>
      <c r="O38" s="463"/>
      <c r="P38" s="463"/>
      <c r="Q38" s="463"/>
      <c r="R38" s="463"/>
      <c r="S38" s="463"/>
      <c r="T38" s="463"/>
      <c r="U38" s="463"/>
    </row>
    <row r="39" spans="2:21" ht="17.25" customHeight="1">
      <c r="B39" s="316"/>
      <c r="C39" s="261">
        <v>39</v>
      </c>
      <c r="D39" s="317"/>
      <c r="E39" s="317" t="s">
        <v>230</v>
      </c>
      <c r="F39" s="318"/>
      <c r="G39" s="318"/>
      <c r="H39" s="262"/>
      <c r="I39" s="264"/>
      <c r="J39" s="265" t="s">
        <v>231</v>
      </c>
      <c r="K39" s="269">
        <f>IF(K9-K37&lt;0,K9-K37,"")</f>
      </c>
      <c r="L39" s="267"/>
      <c r="M39" s="463"/>
      <c r="N39" s="463"/>
      <c r="O39" s="463"/>
      <c r="P39" s="463"/>
      <c r="Q39" s="463"/>
      <c r="R39" s="463"/>
      <c r="S39" s="463"/>
      <c r="T39" s="463"/>
      <c r="U39" s="463"/>
    </row>
    <row r="40" ht="19.5" customHeight="1">
      <c r="B40" s="467" t="str">
        <f ca="1">"Edité le "&amp;TEXT(NOW(),"jj mmmm aaaa")</f>
        <v>Edité le 07 février 2020</v>
      </c>
    </row>
  </sheetData>
  <sheetProtection password="CA2D" sheet="1" formatCells="0" formatColumns="0" formatRows="0" insertColumns="0" insertRows="0" insertHyperlinks="0" deleteColumns="0" deleteRows="0" selectLockedCells="1" sort="0" autoFilter="0" pivotTables="0"/>
  <mergeCells count="22">
    <mergeCell ref="G22:H22"/>
    <mergeCell ref="G23:H23"/>
    <mergeCell ref="G26:H26"/>
    <mergeCell ref="G27:H27"/>
    <mergeCell ref="B4:B9"/>
    <mergeCell ref="B11:B37"/>
    <mergeCell ref="G19:H19"/>
    <mergeCell ref="G33:H33"/>
    <mergeCell ref="C28:C29"/>
    <mergeCell ref="D28:E29"/>
    <mergeCell ref="G31:H31"/>
    <mergeCell ref="G32:H32"/>
    <mergeCell ref="G34:H34"/>
    <mergeCell ref="G25:H25"/>
    <mergeCell ref="I19:I21"/>
    <mergeCell ref="G20:H20"/>
    <mergeCell ref="G21:H21"/>
    <mergeCell ref="G30:H30"/>
    <mergeCell ref="I23:I24"/>
    <mergeCell ref="G24:H24"/>
    <mergeCell ref="F28:G28"/>
    <mergeCell ref="H28:I28"/>
  </mergeCells>
  <printOptions/>
  <pageMargins left="0.15763888888888888" right="0.15763888888888888" top="0.3" bottom="0.2701388888888889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OutlineSymbols="0" zoomScalePageLayoutView="0" workbookViewId="0" topLeftCell="A1">
      <selection activeCell="J21" sqref="J21"/>
    </sheetView>
  </sheetViews>
  <sheetFormatPr defaultColWidth="11.00390625" defaultRowHeight="12.75"/>
  <cols>
    <col min="1" max="1" width="6.7109375" style="0" customWidth="1"/>
    <col min="2" max="3" width="19.7109375" style="0" customWidth="1"/>
    <col min="4" max="4" width="19.8515625" style="0" customWidth="1"/>
    <col min="5" max="5" width="21.7109375" style="0" customWidth="1"/>
    <col min="6" max="6" width="19.7109375" style="0" customWidth="1"/>
  </cols>
  <sheetData>
    <row r="1" spans="1:6" ht="15">
      <c r="A1" s="407" t="s">
        <v>232</v>
      </c>
      <c r="B1" s="523">
        <f>IF(Récapitulatif!C4="","",Récapitulatif!C4)</f>
      </c>
      <c r="C1" s="523"/>
      <c r="D1" s="523"/>
      <c r="E1" s="407" t="s">
        <v>233</v>
      </c>
      <c r="F1" s="408">
        <f>IF(Récapitulatif!I4="","",Récapitulatif!I4)</f>
      </c>
    </row>
    <row r="2" spans="1:6" ht="12.75">
      <c r="A2" s="319"/>
      <c r="B2" s="319"/>
      <c r="C2" s="320"/>
      <c r="D2" s="319"/>
      <c r="E2" s="319"/>
      <c r="F2" s="319"/>
    </row>
    <row r="3" spans="1:6" ht="26.25">
      <c r="A3" s="524" t="s">
        <v>234</v>
      </c>
      <c r="B3" s="525"/>
      <c r="C3" s="525"/>
      <c r="D3" s="525"/>
      <c r="E3" s="525"/>
      <c r="F3" s="526"/>
    </row>
    <row r="4" spans="1:6" ht="18">
      <c r="A4" s="409"/>
      <c r="B4" s="409"/>
      <c r="C4" s="410" t="s">
        <v>235</v>
      </c>
      <c r="D4" s="411">
        <f>Récapitulatif!A2</f>
        <v>2019</v>
      </c>
      <c r="E4" s="409"/>
      <c r="F4" s="409"/>
    </row>
    <row r="5" spans="1:6" ht="12.75">
      <c r="A5" s="321" t="s">
        <v>236</v>
      </c>
      <c r="B5" s="322"/>
      <c r="C5" s="323"/>
      <c r="D5" s="322"/>
      <c r="E5" s="322"/>
      <c r="F5" s="413"/>
    </row>
    <row r="6" spans="1:6" ht="12.75">
      <c r="A6" s="324"/>
      <c r="B6" s="527" t="s">
        <v>237</v>
      </c>
      <c r="C6" s="325" t="s">
        <v>238</v>
      </c>
      <c r="D6" s="326"/>
      <c r="E6" s="327"/>
      <c r="F6" s="413"/>
    </row>
    <row r="7" spans="1:6" ht="13.5" thickBot="1">
      <c r="A7" s="328"/>
      <c r="B7" s="527"/>
      <c r="C7" s="329" t="s">
        <v>239</v>
      </c>
      <c r="D7" s="330"/>
      <c r="E7" s="331"/>
      <c r="F7" s="414"/>
    </row>
    <row r="8" spans="1:6" ht="48.75">
      <c r="A8" s="517" t="s">
        <v>178</v>
      </c>
      <c r="B8" s="332" t="s">
        <v>240</v>
      </c>
      <c r="C8" s="332" t="s">
        <v>241</v>
      </c>
      <c r="D8" s="333" t="s">
        <v>242</v>
      </c>
      <c r="E8" s="334" t="s">
        <v>243</v>
      </c>
      <c r="F8" s="335" t="s">
        <v>244</v>
      </c>
    </row>
    <row r="9" spans="1:6" ht="21" customHeight="1">
      <c r="A9" s="518"/>
      <c r="B9" s="415"/>
      <c r="C9" s="336" t="s">
        <v>245</v>
      </c>
      <c r="D9" s="337"/>
      <c r="E9" s="420"/>
      <c r="F9" s="338"/>
    </row>
    <row r="10" spans="1:6" ht="21" customHeight="1">
      <c r="A10" s="518"/>
      <c r="B10" s="416"/>
      <c r="C10" s="339" t="s">
        <v>246</v>
      </c>
      <c r="D10" s="340"/>
      <c r="E10" s="421"/>
      <c r="F10" s="341"/>
    </row>
    <row r="11" spans="1:6" ht="21" customHeight="1">
      <c r="A11" s="518"/>
      <c r="B11" s="416"/>
      <c r="C11" s="342">
        <v>0.2</v>
      </c>
      <c r="D11" s="418"/>
      <c r="E11" s="421"/>
      <c r="F11" s="423"/>
    </row>
    <row r="12" spans="1:6" ht="21" customHeight="1">
      <c r="A12" s="518"/>
      <c r="B12" s="416"/>
      <c r="C12" s="343">
        <v>0.055</v>
      </c>
      <c r="D12" s="418"/>
      <c r="E12" s="421"/>
      <c r="F12" s="423"/>
    </row>
    <row r="13" spans="1:6" ht="21" customHeight="1">
      <c r="A13" s="518"/>
      <c r="B13" s="416"/>
      <c r="C13" s="342">
        <v>0.1</v>
      </c>
      <c r="D13" s="418"/>
      <c r="E13" s="421"/>
      <c r="F13" s="423"/>
    </row>
    <row r="14" spans="1:6" ht="21" customHeight="1">
      <c r="A14" s="518"/>
      <c r="B14" s="416"/>
      <c r="C14" s="344"/>
      <c r="D14" s="418"/>
      <c r="E14" s="421"/>
      <c r="F14" s="423"/>
    </row>
    <row r="15" spans="1:6" ht="21" customHeight="1">
      <c r="A15" s="518"/>
      <c r="B15" s="416"/>
      <c r="C15" s="344"/>
      <c r="D15" s="418"/>
      <c r="E15" s="421"/>
      <c r="F15" s="423"/>
    </row>
    <row r="16" spans="1:6" ht="21" customHeight="1">
      <c r="A16" s="518"/>
      <c r="B16" s="416"/>
      <c r="C16" s="345" t="s">
        <v>247</v>
      </c>
      <c r="D16" s="418"/>
      <c r="E16" s="421"/>
      <c r="F16" s="423"/>
    </row>
    <row r="17" spans="1:6" ht="21" customHeight="1">
      <c r="A17" s="346"/>
      <c r="B17" s="417"/>
      <c r="C17" s="347" t="s">
        <v>248</v>
      </c>
      <c r="D17" s="419"/>
      <c r="E17" s="422"/>
      <c r="F17" s="424"/>
    </row>
    <row r="18" spans="1:6" ht="33" customHeight="1" thickBot="1">
      <c r="A18" s="348" t="s">
        <v>249</v>
      </c>
      <c r="B18" s="349">
        <f>SUM(B9:B17)</f>
        <v>0</v>
      </c>
      <c r="C18" s="350" t="s">
        <v>250</v>
      </c>
      <c r="D18" s="351">
        <f>SUM(D11:D17)</f>
        <v>0</v>
      </c>
      <c r="E18" s="352">
        <f>SUM(E9:E17)</f>
        <v>0</v>
      </c>
      <c r="F18" s="353">
        <f>SUM(F11:F17)</f>
        <v>0</v>
      </c>
    </row>
    <row r="19" spans="1:6" ht="12.75">
      <c r="A19" s="354"/>
      <c r="B19" s="355"/>
      <c r="C19" s="355"/>
      <c r="D19" s="355"/>
      <c r="E19" s="355"/>
      <c r="F19" s="356"/>
    </row>
    <row r="20" spans="1:6" ht="12.75">
      <c r="A20" s="357" t="s">
        <v>251</v>
      </c>
      <c r="B20" s="331"/>
      <c r="C20" s="331"/>
      <c r="D20" s="331"/>
      <c r="E20" s="331"/>
      <c r="F20" s="358"/>
    </row>
    <row r="21" spans="1:6" ht="12.75">
      <c r="A21" s="357" t="s">
        <v>252</v>
      </c>
      <c r="B21" s="331"/>
      <c r="C21" s="331"/>
      <c r="D21" s="331"/>
      <c r="E21" s="331"/>
      <c r="F21" s="358"/>
    </row>
    <row r="22" spans="1:6" ht="12.75">
      <c r="A22" s="520"/>
      <c r="B22" s="520"/>
      <c r="C22" s="520"/>
      <c r="D22" s="520"/>
      <c r="E22" s="520"/>
      <c r="F22" s="520"/>
    </row>
    <row r="23" spans="1:6" ht="12.75">
      <c r="A23" s="520"/>
      <c r="B23" s="520"/>
      <c r="C23" s="520"/>
      <c r="D23" s="520"/>
      <c r="E23" s="520"/>
      <c r="F23" s="520"/>
    </row>
    <row r="24" spans="1:6" ht="13.5" thickBot="1">
      <c r="A24" s="516"/>
      <c r="B24" s="516"/>
      <c r="C24" s="516"/>
      <c r="D24" s="516"/>
      <c r="E24" s="516"/>
      <c r="F24" s="516"/>
    </row>
    <row r="25" spans="1:6" ht="36.75">
      <c r="A25" s="517" t="s">
        <v>253</v>
      </c>
      <c r="B25" s="359"/>
      <c r="C25" s="360"/>
      <c r="D25" s="359"/>
      <c r="E25" s="333" t="s">
        <v>254</v>
      </c>
      <c r="F25" s="361" t="s">
        <v>255</v>
      </c>
    </row>
    <row r="26" spans="1:6" ht="21" customHeight="1">
      <c r="A26" s="518"/>
      <c r="B26" s="362" t="s">
        <v>256</v>
      </c>
      <c r="C26" s="360"/>
      <c r="D26" s="359"/>
      <c r="E26" s="425"/>
      <c r="F26" s="426"/>
    </row>
    <row r="27" spans="1:6" ht="21" customHeight="1">
      <c r="A27" s="518"/>
      <c r="B27" s="363" t="s">
        <v>257</v>
      </c>
      <c r="C27" s="364"/>
      <c r="D27" s="365"/>
      <c r="E27" s="427"/>
      <c r="F27" s="428"/>
    </row>
    <row r="28" spans="1:6" ht="21" customHeight="1">
      <c r="A28" s="518"/>
      <c r="B28" s="366" t="s">
        <v>258</v>
      </c>
      <c r="C28" s="367"/>
      <c r="D28" s="368"/>
      <c r="E28" s="427"/>
      <c r="F28" s="428"/>
    </row>
    <row r="29" spans="1:6" ht="33" customHeight="1" thickBot="1">
      <c r="A29" s="519"/>
      <c r="B29" s="369" t="s">
        <v>259</v>
      </c>
      <c r="C29" s="370"/>
      <c r="D29" s="371"/>
      <c r="E29" s="372">
        <f>SUM(E26:E28)</f>
        <v>0</v>
      </c>
      <c r="F29" s="373">
        <f>SUM(E26:E28)</f>
        <v>0</v>
      </c>
    </row>
    <row r="30" spans="1:6" ht="12.75">
      <c r="A30" s="357" t="s">
        <v>260</v>
      </c>
      <c r="B30" s="331"/>
      <c r="C30" s="374"/>
      <c r="D30" s="331"/>
      <c r="E30" s="331"/>
      <c r="F30" s="358"/>
    </row>
    <row r="31" spans="1:6" ht="12.75">
      <c r="A31" s="520"/>
      <c r="B31" s="520"/>
      <c r="C31" s="520"/>
      <c r="D31" s="520"/>
      <c r="E31" s="520"/>
      <c r="F31" s="520"/>
    </row>
    <row r="32" spans="1:6" ht="12.75">
      <c r="A32" s="520"/>
      <c r="B32" s="520"/>
      <c r="C32" s="520"/>
      <c r="D32" s="520"/>
      <c r="E32" s="520"/>
      <c r="F32" s="520"/>
    </row>
    <row r="33" spans="1:6" ht="12.75">
      <c r="A33" s="357"/>
      <c r="B33" s="331"/>
      <c r="C33" s="374"/>
      <c r="D33" s="331"/>
      <c r="E33" s="331"/>
      <c r="F33" s="358"/>
    </row>
    <row r="34" spans="1:6" ht="21" customHeight="1">
      <c r="A34" s="521" t="s">
        <v>261</v>
      </c>
      <c r="B34" s="455"/>
      <c r="C34" s="375" t="s">
        <v>262</v>
      </c>
      <c r="D34" s="456"/>
      <c r="E34" s="375" t="s">
        <v>263</v>
      </c>
      <c r="F34" s="458"/>
    </row>
    <row r="35" spans="1:6" ht="21" customHeight="1">
      <c r="A35" s="522"/>
      <c r="B35" s="376"/>
      <c r="C35" s="377" t="s">
        <v>264</v>
      </c>
      <c r="D35" s="457"/>
      <c r="E35" s="377" t="s">
        <v>265</v>
      </c>
      <c r="F35" s="459"/>
    </row>
    <row r="36" spans="1:6" ht="12.75">
      <c r="A36" s="357" t="s">
        <v>266</v>
      </c>
      <c r="B36" s="331"/>
      <c r="C36" s="374"/>
      <c r="D36" s="331"/>
      <c r="E36" s="331"/>
      <c r="F36" s="358"/>
    </row>
    <row r="37" spans="1:6" ht="12.75">
      <c r="A37" s="520"/>
      <c r="B37" s="520"/>
      <c r="C37" s="520"/>
      <c r="D37" s="520"/>
      <c r="E37" s="520"/>
      <c r="F37" s="520"/>
    </row>
    <row r="38" spans="1:6" ht="13.5" thickBot="1">
      <c r="A38" s="515"/>
      <c r="B38" s="515"/>
      <c r="C38" s="515"/>
      <c r="D38" s="515"/>
      <c r="E38" s="515"/>
      <c r="F38" s="515"/>
    </row>
    <row r="39" ht="12.75">
      <c r="A39" s="468" t="str">
        <f ca="1">"Edité le "&amp;TEXT(NOW(),"jj mmmm aaaa")</f>
        <v>Edité le 07 février 2020</v>
      </c>
    </row>
  </sheetData>
  <sheetProtection password="CA2D" sheet="1" formatCells="0" selectLockedCells="1"/>
  <mergeCells count="13">
    <mergeCell ref="B1:D1"/>
    <mergeCell ref="A3:F3"/>
    <mergeCell ref="B6:B7"/>
    <mergeCell ref="A8:A16"/>
    <mergeCell ref="A22:F22"/>
    <mergeCell ref="A23:F23"/>
    <mergeCell ref="A38:F38"/>
    <mergeCell ref="A24:F24"/>
    <mergeCell ref="A25:A29"/>
    <mergeCell ref="A31:F31"/>
    <mergeCell ref="A32:F32"/>
    <mergeCell ref="A34:A35"/>
    <mergeCell ref="A37:F37"/>
  </mergeCells>
  <printOptions/>
  <pageMargins left="0.27" right="0.36" top="0.63" bottom="0.75" header="0.45" footer="0.5118055555555555"/>
  <pageSetup fitToHeight="1" fitToWidth="1" horizontalDpi="300" verticalDpi="300" orientation="portrait" paperSize="9" scale="92" r:id="rId2"/>
  <ignoredErrors>
    <ignoredError sqref="E1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41"/>
  <sheetViews>
    <sheetView showGridLines="0" showOutlineSymbols="0" zoomScalePageLayoutView="0" workbookViewId="0" topLeftCell="A7">
      <selection activeCell="J21" sqref="J21"/>
    </sheetView>
  </sheetViews>
  <sheetFormatPr defaultColWidth="11.00390625" defaultRowHeight="12.75"/>
  <cols>
    <col min="1" max="1" width="3.140625" style="0" customWidth="1"/>
    <col min="2" max="2" width="10.00390625" style="0" customWidth="1"/>
    <col min="3" max="3" width="56.57421875" style="0" customWidth="1"/>
    <col min="4" max="4" width="24.140625" style="0" customWidth="1"/>
    <col min="5" max="5" width="4.8515625" style="0" customWidth="1"/>
  </cols>
  <sheetData>
    <row r="1" ht="11.25" customHeight="1"/>
    <row r="2" spans="2:5" ht="15">
      <c r="B2" s="392" t="s">
        <v>157</v>
      </c>
      <c r="C2" s="386">
        <f>IF(Récapitulatif!C4="","",Récapitulatif!C4)</f>
      </c>
      <c r="D2" s="380"/>
      <c r="E2" s="380"/>
    </row>
    <row r="3" spans="2:5" ht="15">
      <c r="B3" s="392" t="s">
        <v>158</v>
      </c>
      <c r="C3" s="387">
        <f>IF(Récapitulatif!I4="","",Récapitulatif!I4)</f>
      </c>
      <c r="D3" s="320"/>
      <c r="E3" s="320"/>
    </row>
    <row r="4" spans="2:5" ht="33.75" customHeight="1">
      <c r="B4" s="528" t="s">
        <v>267</v>
      </c>
      <c r="C4" s="528"/>
      <c r="D4" s="528"/>
      <c r="E4" s="382"/>
    </row>
    <row r="5" spans="2:5" s="383" customFormat="1" ht="22.5" customHeight="1">
      <c r="B5" s="529" t="s">
        <v>268</v>
      </c>
      <c r="C5" s="529"/>
      <c r="D5" s="529"/>
      <c r="E5" s="384"/>
    </row>
    <row r="6" spans="2:5" ht="15.75">
      <c r="B6" s="319"/>
      <c r="C6" s="393" t="s">
        <v>235</v>
      </c>
      <c r="D6" s="385">
        <f>IF(Récapitulatif!A2="","",Récapitulatif!A2)</f>
        <v>2019</v>
      </c>
      <c r="E6" s="385"/>
    </row>
    <row r="8" spans="2:5" ht="12.75">
      <c r="B8" s="530" t="s">
        <v>269</v>
      </c>
      <c r="C8" s="530"/>
      <c r="D8" s="530"/>
      <c r="E8" s="379"/>
    </row>
    <row r="10" spans="2:5" s="381" customFormat="1" ht="15" customHeight="1">
      <c r="B10" s="400" t="s">
        <v>129</v>
      </c>
      <c r="C10" s="401" t="s">
        <v>270</v>
      </c>
      <c r="D10" s="394">
        <f>Récapitulatif!$N$25+Récapitulatif!$O$25+Récapitulatif!$P$25</f>
        <v>0</v>
      </c>
      <c r="E10" s="402"/>
    </row>
    <row r="11" spans="2:5" s="381" customFormat="1" ht="15" customHeight="1">
      <c r="B11" s="400" t="s">
        <v>134</v>
      </c>
      <c r="C11" s="401" t="s">
        <v>271</v>
      </c>
      <c r="D11" s="395">
        <f>Récapitulatif!AW39+Récapitulatif!AW33+Récapitulatif!AW34</f>
        <v>0</v>
      </c>
      <c r="E11" s="403"/>
    </row>
    <row r="12" spans="2:5" s="381" customFormat="1" ht="15" customHeight="1">
      <c r="B12" s="400" t="s">
        <v>135</v>
      </c>
      <c r="C12" s="401" t="s">
        <v>272</v>
      </c>
      <c r="D12" s="395">
        <f>Récapitulatif!AX24</f>
        <v>0</v>
      </c>
      <c r="E12" s="403"/>
    </row>
    <row r="13" spans="2:5" s="381" customFormat="1" ht="15" customHeight="1">
      <c r="B13" s="400" t="s">
        <v>183</v>
      </c>
      <c r="C13" s="401" t="s">
        <v>273</v>
      </c>
      <c r="D13" s="395">
        <f>Récapitulatif!AU24</f>
        <v>0</v>
      </c>
      <c r="E13" s="403"/>
    </row>
    <row r="14" spans="2:5" s="381" customFormat="1" ht="15" customHeight="1">
      <c r="B14" s="400" t="s">
        <v>185</v>
      </c>
      <c r="C14" s="401" t="s">
        <v>274</v>
      </c>
      <c r="D14" s="395">
        <f>Récapitulatif!AT24</f>
        <v>0</v>
      </c>
      <c r="E14" s="403"/>
    </row>
    <row r="15" spans="2:5" s="381" customFormat="1" ht="15" customHeight="1">
      <c r="B15" s="400" t="s">
        <v>131</v>
      </c>
      <c r="C15" s="401" t="s">
        <v>275</v>
      </c>
      <c r="D15" s="429"/>
      <c r="E15" s="412"/>
    </row>
    <row r="16" spans="2:5" s="381" customFormat="1" ht="15" customHeight="1">
      <c r="B16" s="400" t="s">
        <v>188</v>
      </c>
      <c r="C16" s="401" t="s">
        <v>276</v>
      </c>
      <c r="D16" s="430"/>
      <c r="E16" s="404"/>
    </row>
    <row r="17" spans="2:5" s="381" customFormat="1" ht="15" customHeight="1">
      <c r="B17" s="400" t="s">
        <v>277</v>
      </c>
      <c r="C17" s="401" t="s">
        <v>278</v>
      </c>
      <c r="D17" s="430"/>
      <c r="E17" s="404"/>
    </row>
    <row r="18" spans="2:5" s="381" customFormat="1" ht="15" customHeight="1">
      <c r="B18" s="400" t="s">
        <v>279</v>
      </c>
      <c r="C18" s="401" t="s">
        <v>280</v>
      </c>
      <c r="D18" s="430"/>
      <c r="E18" s="404"/>
    </row>
    <row r="19" spans="2:5" s="381" customFormat="1" ht="15" customHeight="1">
      <c r="B19" s="400" t="s">
        <v>281</v>
      </c>
      <c r="C19" s="401" t="s">
        <v>282</v>
      </c>
      <c r="D19" s="431"/>
      <c r="E19" s="404"/>
    </row>
    <row r="20" spans="2:5" s="381" customFormat="1" ht="15" customHeight="1">
      <c r="B20" s="400" t="s">
        <v>281</v>
      </c>
      <c r="C20" s="401" t="s">
        <v>283</v>
      </c>
      <c r="D20" s="431"/>
      <c r="E20" s="404"/>
    </row>
    <row r="21" spans="2:5" s="381" customFormat="1" ht="15" customHeight="1">
      <c r="B21" s="400"/>
      <c r="C21" s="401"/>
      <c r="D21" s="396"/>
      <c r="E21" s="404"/>
    </row>
    <row r="22" spans="2:5" s="381" customFormat="1" ht="15" customHeight="1">
      <c r="B22" s="405" t="s">
        <v>284</v>
      </c>
      <c r="C22" s="406" t="s">
        <v>285</v>
      </c>
      <c r="D22" s="397">
        <f>SUM(D10:D21)</f>
        <v>0</v>
      </c>
      <c r="E22" s="404"/>
    </row>
    <row r="23" spans="2:5" s="381" customFormat="1" ht="15" customHeight="1">
      <c r="B23" s="400"/>
      <c r="C23" s="401"/>
      <c r="D23" s="396"/>
      <c r="E23" s="404"/>
    </row>
    <row r="24" spans="2:5" s="381" customFormat="1" ht="15" customHeight="1">
      <c r="B24" s="400" t="s">
        <v>286</v>
      </c>
      <c r="C24" s="401" t="s">
        <v>287</v>
      </c>
      <c r="D24" s="394">
        <f>Récapitulatif!$C$25+Récapitulatif!$D$25+Récapitulatif!$E$25</f>
        <v>0</v>
      </c>
      <c r="E24" s="404"/>
    </row>
    <row r="25" spans="2:5" s="381" customFormat="1" ht="15" customHeight="1">
      <c r="B25" s="400" t="s">
        <v>288</v>
      </c>
      <c r="C25" s="401" t="s">
        <v>289</v>
      </c>
      <c r="D25" s="395">
        <f>Récapitulatif!J39-Récapitulatif!J44-Récapitulatif!J45</f>
        <v>0</v>
      </c>
      <c r="E25" s="404"/>
    </row>
    <row r="26" spans="2:5" s="381" customFormat="1" ht="15" customHeight="1">
      <c r="B26" s="400" t="s">
        <v>290</v>
      </c>
      <c r="C26" s="401" t="s">
        <v>291</v>
      </c>
      <c r="D26" s="395">
        <f>Récapitulatif!AX35</f>
        <v>0</v>
      </c>
      <c r="E26" s="404"/>
    </row>
    <row r="27" spans="2:5" s="381" customFormat="1" ht="15" customHeight="1">
      <c r="B27" s="400" t="s">
        <v>292</v>
      </c>
      <c r="C27" s="401" t="s">
        <v>293</v>
      </c>
      <c r="D27" s="395">
        <f>Récapitulatif!J44</f>
        <v>0</v>
      </c>
      <c r="E27" s="404"/>
    </row>
    <row r="28" spans="2:5" s="381" customFormat="1" ht="15" customHeight="1">
      <c r="B28" s="400" t="s">
        <v>294</v>
      </c>
      <c r="C28" s="401" t="s">
        <v>295</v>
      </c>
      <c r="D28" s="395">
        <f>Récapitulatif!J45</f>
        <v>0</v>
      </c>
      <c r="E28" s="404"/>
    </row>
    <row r="29" spans="2:5" s="381" customFormat="1" ht="15" customHeight="1">
      <c r="B29" s="400" t="s">
        <v>296</v>
      </c>
      <c r="C29" s="401" t="s">
        <v>297</v>
      </c>
      <c r="D29" s="429"/>
      <c r="E29" s="404"/>
    </row>
    <row r="30" spans="2:5" s="381" customFormat="1" ht="15" customHeight="1">
      <c r="B30" s="400" t="s">
        <v>298</v>
      </c>
      <c r="C30" s="401" t="s">
        <v>299</v>
      </c>
      <c r="D30" s="395">
        <f>Récapitulatif!AI33+Récapitulatif!AQ34</f>
        <v>0</v>
      </c>
      <c r="E30" s="404"/>
    </row>
    <row r="31" spans="2:5" s="381" customFormat="1" ht="15" customHeight="1">
      <c r="B31" s="400" t="s">
        <v>300</v>
      </c>
      <c r="C31" s="401" t="s">
        <v>283</v>
      </c>
      <c r="D31" s="429"/>
      <c r="E31" s="404"/>
    </row>
    <row r="32" spans="2:5" s="381" customFormat="1" ht="15" customHeight="1">
      <c r="B32" s="400" t="s">
        <v>300</v>
      </c>
      <c r="C32" s="401" t="s">
        <v>283</v>
      </c>
      <c r="D32" s="432"/>
      <c r="E32" s="404"/>
    </row>
    <row r="33" spans="2:5" s="381" customFormat="1" ht="15" customHeight="1">
      <c r="B33" s="400"/>
      <c r="C33" s="401"/>
      <c r="D33" s="396"/>
      <c r="E33" s="404"/>
    </row>
    <row r="34" spans="2:5" s="381" customFormat="1" ht="15" customHeight="1">
      <c r="B34" s="405" t="s">
        <v>301</v>
      </c>
      <c r="C34" s="406" t="s">
        <v>302</v>
      </c>
      <c r="D34" s="397">
        <f>SUM(D24:D32)</f>
        <v>0</v>
      </c>
      <c r="E34" s="404"/>
    </row>
    <row r="35" spans="2:5" s="381" customFormat="1" ht="15" customHeight="1">
      <c r="B35" s="400"/>
      <c r="C35" s="401"/>
      <c r="D35" s="396"/>
      <c r="E35" s="404"/>
    </row>
    <row r="36" spans="2:5" s="381" customFormat="1" ht="15" customHeight="1">
      <c r="B36" s="405" t="s">
        <v>303</v>
      </c>
      <c r="C36" s="406" t="s">
        <v>304</v>
      </c>
      <c r="D36" s="397">
        <f>+D22-D34</f>
        <v>0</v>
      </c>
      <c r="E36" s="404"/>
    </row>
    <row r="37" spans="2:5" s="381" customFormat="1" ht="15" customHeight="1">
      <c r="B37" s="400" t="s">
        <v>305</v>
      </c>
      <c r="C37" s="401" t="s">
        <v>306</v>
      </c>
      <c r="D37" s="395">
        <f>SUM(Récapitulatif!T39:Récapitulatif!AS39)</f>
        <v>0</v>
      </c>
      <c r="E37" s="404"/>
    </row>
    <row r="38" spans="2:5" s="381" customFormat="1" ht="15" customHeight="1">
      <c r="B38" s="400" t="s">
        <v>307</v>
      </c>
      <c r="C38" s="406" t="s">
        <v>308</v>
      </c>
      <c r="D38" s="397">
        <f>D37+D36</f>
        <v>0</v>
      </c>
      <c r="E38" s="404"/>
    </row>
    <row r="39" spans="2:5" s="381" customFormat="1" ht="15" customHeight="1">
      <c r="B39" s="400" t="s">
        <v>309</v>
      </c>
      <c r="C39" s="401" t="s">
        <v>310</v>
      </c>
      <c r="D39" s="378">
        <f>Récapitulatif!F39+Récapitulatif!H39-Récapitulatif!R39-Récapitulatif!S39</f>
        <v>0</v>
      </c>
      <c r="E39" s="404"/>
    </row>
    <row r="40" spans="2:5" s="381" customFormat="1" ht="15" customHeight="1">
      <c r="B40" s="405" t="s">
        <v>311</v>
      </c>
      <c r="C40" s="406" t="s">
        <v>312</v>
      </c>
      <c r="D40" s="398">
        <f>D39-D38</f>
        <v>0</v>
      </c>
      <c r="E40" s="404"/>
    </row>
    <row r="41" spans="2:5" ht="12.75">
      <c r="B41" s="467" t="str">
        <f ca="1">"Edité le "&amp;TEXT(NOW(),"jj mmmm aaaa")</f>
        <v>Edité le 07 février 2020</v>
      </c>
      <c r="E41" s="399"/>
    </row>
  </sheetData>
  <sheetProtection password="CA2D" sheet="1" formatCells="0" formatColumns="0" formatRows="0" insertColumns="0" insertRows="0" insertHyperlinks="0" deleteColumns="0" deleteRows="0" selectLockedCells="1" sort="0" autoFilter="0" pivotTables="0"/>
  <mergeCells count="3">
    <mergeCell ref="B4:D4"/>
    <mergeCell ref="B5:D5"/>
    <mergeCell ref="B8:D8"/>
  </mergeCells>
  <printOptions/>
  <pageMargins left="0.35" right="0.23" top="0.75" bottom="0.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Dubois</dc:creator>
  <cp:keywords/>
  <dc:description/>
  <cp:lastModifiedBy>YD</cp:lastModifiedBy>
  <cp:lastPrinted>2020-02-07T12:19:33Z</cp:lastPrinted>
  <dcterms:created xsi:type="dcterms:W3CDTF">2020-02-04T15:46:16Z</dcterms:created>
  <dcterms:modified xsi:type="dcterms:W3CDTF">2020-02-07T12:19:51Z</dcterms:modified>
  <cp:category/>
  <cp:version/>
  <cp:contentType/>
  <cp:contentStatus/>
</cp:coreProperties>
</file>